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ning1\Desktop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I11" i="1" l="1"/>
  <c r="H34" i="1" l="1"/>
  <c r="H49" i="1"/>
  <c r="H40" i="1"/>
  <c r="I40" i="1" s="1"/>
  <c r="H41" i="1"/>
  <c r="I34" i="1"/>
  <c r="H31" i="1"/>
  <c r="H30" i="1"/>
  <c r="H18" i="1"/>
  <c r="I18" i="1"/>
  <c r="H17" i="1"/>
  <c r="I17" i="1" s="1"/>
  <c r="H16" i="1"/>
  <c r="I16" i="1" s="1"/>
  <c r="I35" i="1"/>
  <c r="I36" i="1"/>
  <c r="I37" i="1"/>
  <c r="I38" i="1"/>
  <c r="I39" i="1"/>
  <c r="I41" i="1"/>
  <c r="I42" i="1"/>
  <c r="I43" i="1"/>
  <c r="I44" i="1"/>
  <c r="I45" i="1"/>
  <c r="I46" i="1"/>
  <c r="I47" i="1"/>
  <c r="I48" i="1"/>
  <c r="I49" i="1"/>
  <c r="I12" i="1"/>
  <c r="I13" i="1"/>
  <c r="I14" i="1"/>
  <c r="I15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10" i="1"/>
  <c r="H10" i="1"/>
  <c r="H37" i="1" l="1"/>
  <c r="H32" i="1"/>
  <c r="G32" i="1"/>
  <c r="G50" i="1"/>
  <c r="H50" i="1" l="1"/>
  <c r="G83" i="1"/>
  <c r="H57" i="1"/>
  <c r="H81" i="1"/>
  <c r="H75" i="1"/>
  <c r="H76" i="1"/>
  <c r="H77" i="1"/>
  <c r="H78" i="1"/>
  <c r="H79" i="1"/>
  <c r="H80" i="1"/>
  <c r="H74" i="1"/>
  <c r="H73" i="1"/>
  <c r="H66" i="1"/>
  <c r="G61" i="1"/>
  <c r="G82" i="1" s="1"/>
  <c r="H63" i="1"/>
  <c r="H64" i="1"/>
  <c r="H65" i="1"/>
  <c r="H67" i="1"/>
  <c r="H68" i="1"/>
  <c r="H69" i="1"/>
  <c r="H70" i="1"/>
  <c r="H71" i="1"/>
  <c r="H72" i="1"/>
  <c r="H62" i="1"/>
  <c r="H60" i="1"/>
  <c r="H61" i="1"/>
  <c r="H59" i="1"/>
  <c r="H58" i="1"/>
  <c r="H56" i="1"/>
  <c r="H55" i="1"/>
  <c r="H83" i="1" l="1"/>
  <c r="I50" i="1"/>
  <c r="H82" i="1"/>
  <c r="G49" i="1" l="1"/>
  <c r="G29" i="1"/>
  <c r="G14" i="1"/>
  <c r="G12" i="1" l="1"/>
</calcChain>
</file>

<file path=xl/sharedStrings.xml><?xml version="1.0" encoding="utf-8"?>
<sst xmlns="http://schemas.openxmlformats.org/spreadsheetml/2006/main" count="285" uniqueCount="255">
  <si>
    <t>ANNUAL GENDER AND DEVELOPMENT (GAD) ACCOMPLISHMENT REPORT</t>
  </si>
  <si>
    <t>Fiscal year 2017</t>
  </si>
  <si>
    <t>GAD Activity</t>
  </si>
  <si>
    <t>Performance Indicator and Target</t>
  </si>
  <si>
    <t>Actual Result (Outputs / Outcomes)</t>
  </si>
  <si>
    <t>Actual Cost / Expenditure</t>
  </si>
  <si>
    <t>Variance / Remarks</t>
  </si>
  <si>
    <t>(1)</t>
  </si>
  <si>
    <t>(2)</t>
  </si>
  <si>
    <t>(3)</t>
  </si>
  <si>
    <t>(4)</t>
  </si>
  <si>
    <t>(5)</t>
  </si>
  <si>
    <t>(6)</t>
  </si>
  <si>
    <t>(7)</t>
  </si>
  <si>
    <t>(8)</t>
  </si>
  <si>
    <t>Low level of awareness on GAD Code, laws on women, family development , reproductive health and responsible parenthood</t>
  </si>
  <si>
    <t>To increase awareness on GAD Code and/or other related laws on women among 4Ps members, parents of children enrolled in ECCD Centers and Women visiting the health care facilities</t>
  </si>
  <si>
    <t>Parent Effectiveness Seminar / Family Development Sdeminar</t>
  </si>
  <si>
    <t>MNCHN Program</t>
  </si>
  <si>
    <t>Community Welfare Program</t>
  </si>
  <si>
    <t>Conduct orientation and seminars to 4 Ps families, parents of children enrolled  in ECCD on GAD code and other related laws on women and family development and responsible parenthood</t>
  </si>
  <si>
    <t>1,500 parents of enrolled children in ECCD (Home based and Child Development Centers) oriented on GAD Code and/or other related laws on women, family development and responsible parenthood</t>
  </si>
  <si>
    <t>Strengthening the BCPC and VAW Desk Officers</t>
  </si>
  <si>
    <t>To increase and instill GAD concept and other related laws to all members of the BCPC and VAW Desk Officers in all levels</t>
  </si>
  <si>
    <t>Capacity Development Program</t>
  </si>
  <si>
    <t>Orientation Training on GAD and other related laws to all BCPC members and VAW Desk Officers</t>
  </si>
  <si>
    <t>Conduct modular training for solo parents, women and other marginalized sectors in 21 barangays</t>
  </si>
  <si>
    <t>Conduct of orientation to pregnant women on reproductive health and responsible parenthood</t>
  </si>
  <si>
    <t>1,000 pregnant women oriented on reproductive health and responsible parenthood</t>
  </si>
  <si>
    <t>Modular trainings conducted in 21 barangays</t>
  </si>
  <si>
    <t>BCPC and VAW Desk officers of 9 barangays strengthened and oriented on GAD</t>
  </si>
  <si>
    <t>Protecting Women and Children</t>
  </si>
  <si>
    <t>To operationalize thw Women and Children Protection Unit (WCPU)</t>
  </si>
  <si>
    <t>To Cunduct 3 rescue operation</t>
  </si>
  <si>
    <t>Establishment of Women and Child Protection Unit (WCPU)</t>
  </si>
  <si>
    <t>Sagip Kalinga Operation</t>
  </si>
  <si>
    <t>Operationalization of WCPU</t>
  </si>
  <si>
    <t>Conduct of three (3) sagip Kalinga operations in the locality</t>
  </si>
  <si>
    <t>Operational WCPU</t>
  </si>
  <si>
    <t>3 Sagip Kalinga operation conducted</t>
  </si>
  <si>
    <t xml:space="preserve">Section 39 (D) of RA 9710 MCW: Social Protection - The state shall establish a health insurance for senior citizens and indigents </t>
  </si>
  <si>
    <t>Prevalence of malnutrition among women andchildren</t>
  </si>
  <si>
    <t>Health services for adolescent and girl children</t>
  </si>
  <si>
    <t>Participation of women on food production</t>
  </si>
  <si>
    <t>Economic opportunities and support to unemployed women with children and solo parents</t>
  </si>
  <si>
    <t>Lack of financial capacity of solo parents and indigent families to send their children to school</t>
  </si>
  <si>
    <t>Difficulty of indigent families, senior citizens and iand other marginalized individuals in accessing welfare programs and services in crisis situation</t>
  </si>
  <si>
    <t>To provide access to health services such as medical care, laboratory and diagnostic services, drugs and medicines and other hospital feees/ services to 3,000 indigent families and senior</t>
  </si>
  <si>
    <t>To reduce the number of malnourished children (based on OPT) aged 0-4 years old by 25%</t>
  </si>
  <si>
    <t>To establish breastfeeding area in the City Hall</t>
  </si>
  <si>
    <t>To redue=ce number of malnourished pregnant women  (based on 2013-2015 report) by 25%</t>
  </si>
  <si>
    <t>To capacitate and equip the identified youth in 3 barangays</t>
  </si>
  <si>
    <t xml:space="preserve">To train105 women on food production and other livelihood </t>
  </si>
  <si>
    <t>To reduce number of unemployed women and solo parents by 25%</t>
  </si>
  <si>
    <t>To provide educational assistance to 1,250 college students and 400 elem. and high school students of folo parents and/or belonging to indigent families</t>
  </si>
  <si>
    <t>To capacitate the 33  Child Development Teachers (CDTs)on early childhood care and development</t>
  </si>
  <si>
    <t>To conduct ECCD summit participated by children and their mother/father enrolled in ECCD</t>
  </si>
  <si>
    <t>To provide logistics support to 3,500 students of the 33 Child Development Centers</t>
  </si>
  <si>
    <t>To ensure that the basic needs of the 5,000 certified indigent families in crisis situation are being assisted by LGU in providing immediate assistance</t>
  </si>
  <si>
    <t>To conduct 3 activities to involve the active participation of senior citizens in community dev't.</t>
  </si>
  <si>
    <t>Medical Assistance Program</t>
  </si>
  <si>
    <t>Nutrition Program</t>
  </si>
  <si>
    <t>Adolescent Health and Development</t>
  </si>
  <si>
    <t>Livelihood Development Program</t>
  </si>
  <si>
    <t>Sustainable Livelihood Program</t>
  </si>
  <si>
    <t>Scholarship Program</t>
  </si>
  <si>
    <t>Educational Assistance Program</t>
  </si>
  <si>
    <t>ECCD Program</t>
  </si>
  <si>
    <t>Mayor's Assistance Program</t>
  </si>
  <si>
    <t>Elderly Welfare program</t>
  </si>
  <si>
    <t>Drugs and medicines  assistance</t>
  </si>
  <si>
    <t xml:space="preserve">Laboratory and diagnostic services </t>
  </si>
  <si>
    <t>Hospital fees/ bills</t>
  </si>
  <si>
    <t>Conduct of supplemental feeding program and vitamins for malnourished children</t>
  </si>
  <si>
    <t>Establishment of breastfeeding area in Malabon City Hall</t>
  </si>
  <si>
    <t>Provision of supplemental feeding and vitamins for malnourished pregnant women</t>
  </si>
  <si>
    <t>Training for the peer counsellors in 3 barangays</t>
  </si>
  <si>
    <t>Conduct of skills training</t>
  </si>
  <si>
    <t>Provision of financial grants / assistance to identified women who submitted business proposals</t>
  </si>
  <si>
    <t>Provision of educational assistance to identified indigent students</t>
  </si>
  <si>
    <t>Provision of educational logistics supportto children of solo parents and indigent families</t>
  </si>
  <si>
    <t>Training of CDT on GAD  and other educational concepts to acquire skills on early childhood care</t>
  </si>
  <si>
    <t>Conduct of ECCD Summit</t>
  </si>
  <si>
    <t>Provision of educational materials, supplies and/or other needs of the students</t>
  </si>
  <si>
    <t>Provide immediate assistance to individuals in crisis situation</t>
  </si>
  <si>
    <t>Conduct 3 age-appropriate activities that would involve the active participation of senior citizens in community dev't.</t>
  </si>
  <si>
    <t>3,000 indigents especially women and senior citizens provided health and hospital services/ assistance</t>
  </si>
  <si>
    <t>25% of the identified malnourished children  aged 0-4 y/o were fed and brought to normal level</t>
  </si>
  <si>
    <t>Breastfeeding area in Malabon established</t>
  </si>
  <si>
    <t>25% of the identified malnourished pregnant women  were fed and supplied with medicines</t>
  </si>
  <si>
    <t>10 counsellors of the 3 barangays were trained on adolescent training</t>
  </si>
  <si>
    <t>100 women trained on basic management skills</t>
  </si>
  <si>
    <t>25% of solo parents/ unemployed women who submitted business proposals provided with grants</t>
  </si>
  <si>
    <t>1,250 students enrolled to college at CMU</t>
  </si>
  <si>
    <t>400 elementary and high school students provided with educational assistance</t>
  </si>
  <si>
    <t>33 CDTs capacitated and equipped with adequate knowledge and skills on GAD and other appropriate tools and materials</t>
  </si>
  <si>
    <t>An ECCD Summit participated by children enrolled in CDC and their parents conducted</t>
  </si>
  <si>
    <t>3,500 students provided with necessary materials and supplies</t>
  </si>
  <si>
    <t>5,000 certified indigents and individuals in crisis situation provided immediate assistance</t>
  </si>
  <si>
    <t>3 activities participated by men and women senior citizens conducted</t>
  </si>
  <si>
    <t>PCW-DILG-NEDA JMC No. 2013-01: Institutional Mechanism - Where ever feasible the LGU may also establish a GAD Office or unit under the Office of the LCE that will support and coordinate GAD related PPAs / concerns of the LGU GFPS</t>
  </si>
  <si>
    <t xml:space="preserve">Section 37 of RA 9710 (MCW): Gender </t>
  </si>
  <si>
    <t>mainstreaming as a strategy for impleenting the Magna Carta of Women</t>
  </si>
  <si>
    <t xml:space="preserve">Section 37 of RA 9710 (MCW): Gender mainstreaming as a strategy for impleenting the Magna Carta of Women </t>
  </si>
  <si>
    <t>Prevalence of tardiness and absenteeism among number of city enployees due to illness, absence of househelper to take charge of their children and lack of motivation</t>
  </si>
  <si>
    <t>To support the full operationof the GAD Office/ Center</t>
  </si>
  <si>
    <t>To establish GAD Database of the City of Malabon</t>
  </si>
  <si>
    <t>To conduct annual GAD Planning and Budgeting and preparation of GAD Accomplishment Report</t>
  </si>
  <si>
    <t xml:space="preserve">To review City and barrangay programs and activities to ensure GAD mainstreaming </t>
  </si>
  <si>
    <t>To increase awareness on Gender and Development concepts/ updates among the department heads, middle managers, GFPS and other local officials and technical staff</t>
  </si>
  <si>
    <t>To disseminate and orient stakeholders about Gender and Development including the GAD Code</t>
  </si>
  <si>
    <t>To reducef tardiness and absenteeism among number of city enployees due to illness, absence of househelper to take charge of their children and lack of motivation</t>
  </si>
  <si>
    <t>Administrative Support</t>
  </si>
  <si>
    <t>Planning'</t>
  </si>
  <si>
    <t>Monitoring and Evaluation</t>
  </si>
  <si>
    <t>People's Forum</t>
  </si>
  <si>
    <t>Child Minding Center</t>
  </si>
  <si>
    <t>CSC Anniversary Celebration</t>
  </si>
  <si>
    <t>Health and Wellness Program</t>
  </si>
  <si>
    <t>Operationalization of GAD Center(staff, office supplies, travelling expenses, travelling expense, gasoline and fuel and other operating expenses and the like)</t>
  </si>
  <si>
    <t>Continuous updating of GAD database</t>
  </si>
  <si>
    <t>Hiring of Field validators/ Officers</t>
  </si>
  <si>
    <t>GAD Planning and budgeting and Review of Accomplishment Workshop and roll -out training of GPB at the baranagy level</t>
  </si>
  <si>
    <t>Conduct of monitoring and evaluation activities for all programs and proects under GAD</t>
  </si>
  <si>
    <t>Conduct of program review</t>
  </si>
  <si>
    <t>Attendance to conferences, seminars and conventions</t>
  </si>
  <si>
    <t>Conduct of Gender Sensitivity Training and/or other related trainings</t>
  </si>
  <si>
    <t>Training for Barangay Focal Person on GAD and women empowerment</t>
  </si>
  <si>
    <t>Development and dissemination of IEC materials to promote Gender and Development and uplifting the marginalized sector especially women'</t>
  </si>
  <si>
    <t>Conduct of Annual Women's Summit</t>
  </si>
  <si>
    <t>Conduct of Gender related activities</t>
  </si>
  <si>
    <t>Operationalize Child Minding Center at the City Hall</t>
  </si>
  <si>
    <t>Recognition of Retirees/ Longest years in service/ model or exemplary employee</t>
  </si>
  <si>
    <t>Sports / Physical Fitness activity/ies participated by employees conducted'</t>
  </si>
  <si>
    <t>Medical and dental check-up for employees</t>
  </si>
  <si>
    <t>GAD Center/ Office fully functional</t>
  </si>
  <si>
    <t xml:space="preserve">GAD Database Management Information System established </t>
  </si>
  <si>
    <t>GAD related data validated and updated</t>
  </si>
  <si>
    <t>2018 GAD Plan and Budget and 2016 GAD Accomplishment Report prepared and submitted to DILG; formulation of brgy. GPB</t>
  </si>
  <si>
    <t>80% of the programs/ projects/ activities were monitored and evaluated by the M&amp;E team</t>
  </si>
  <si>
    <t>Quarterly and yearly review of City Government  Programs</t>
  </si>
  <si>
    <t>50% of the department heads/ City Officials and middle managers attended GAD seminaars, conferences and conventions</t>
  </si>
  <si>
    <t>100% of the GFPS and representatives from all offices/ departments are well oriented/ updated on GAD concepts</t>
  </si>
  <si>
    <t>100% of Barangay GAD Focal Person are trained as GAD experts</t>
  </si>
  <si>
    <t>IEC materials promoting gender and development and uplifting the marginalized especially the women developed and disseminated</t>
  </si>
  <si>
    <t>Women's Agenda Developed and incorporated in the City Development Plan</t>
  </si>
  <si>
    <t>1 activity conducted to  develop gender related agenda</t>
  </si>
  <si>
    <t>Child minding center operated to cater children of City Hall employees aged 1-4 y/o</t>
  </si>
  <si>
    <t>Deserving employees recognized</t>
  </si>
  <si>
    <t>Physical fitness activities participated by city hall employees conducted</t>
  </si>
  <si>
    <t>100% of employees have access to free medical/ dental services especially women</t>
  </si>
  <si>
    <t>CLIENT FOCUSED</t>
  </si>
  <si>
    <t>ORGANIZAION FOCUSED</t>
  </si>
  <si>
    <t>Title of LGU Program / Projects</t>
  </si>
  <si>
    <t>Human Resource Contribution to GAD Management and Activities</t>
  </si>
  <si>
    <t>Installation of streetlights at various barangays</t>
  </si>
  <si>
    <t>HGDG Score</t>
  </si>
  <si>
    <t>Repair and maintenance of streetlights at various barangays</t>
  </si>
  <si>
    <t>Construction of Multi-purpose halls</t>
  </si>
  <si>
    <t>Upgrading and rehabilitation of drainage and canals</t>
  </si>
  <si>
    <t>Malabon Youth Celebration</t>
  </si>
  <si>
    <t>Capacity Development for Ladies Brigade</t>
  </si>
  <si>
    <t>Oplan Kalusugan (Other Professional Services)</t>
  </si>
  <si>
    <t>Philhealth Sponsorhip Program</t>
  </si>
  <si>
    <t>Procurement of drugs and medicines for PBM and Ospital ng Malabon</t>
  </si>
  <si>
    <t>Tripartite meetings</t>
  </si>
  <si>
    <t>Special Program for the Employment of Students (SPES)</t>
  </si>
  <si>
    <t>Emergency Employment</t>
  </si>
  <si>
    <t>Bantay Basura Program</t>
  </si>
  <si>
    <t>Environmental Service Program (Street sweepers)</t>
  </si>
  <si>
    <t>Janitorial Services Program</t>
  </si>
  <si>
    <t>General Services Program</t>
  </si>
  <si>
    <t>Gende Issue or Gad Mandate</t>
  </si>
  <si>
    <t>GAD Objective</t>
  </si>
  <si>
    <t>Relevant LGU Program or Project</t>
  </si>
  <si>
    <t xml:space="preserve"> Approved GAD Budget</t>
  </si>
  <si>
    <t xml:space="preserve">(9) </t>
  </si>
  <si>
    <t>Total Annual Program/ Project Cost/ Expenditure</t>
  </si>
  <si>
    <t>GAD Attributed Program / Project Cost or Expenditure</t>
  </si>
  <si>
    <t>(10)</t>
  </si>
  <si>
    <t>(11)</t>
  </si>
  <si>
    <t>(12)</t>
  </si>
  <si>
    <t>(13)</t>
  </si>
  <si>
    <t>(14)</t>
  </si>
  <si>
    <t>ATTRIBUTED programs</t>
  </si>
  <si>
    <t>Hiring of labourers from marginalized sectors in declogging canals and drainages</t>
  </si>
  <si>
    <t>PWD Development Program</t>
  </si>
  <si>
    <t>Provision of Support to PBM and Ospital ng Malabon</t>
  </si>
  <si>
    <t>Fabrication of fixed railings in selected areas</t>
  </si>
  <si>
    <t>Training for Cooperatives</t>
  </si>
  <si>
    <t>Cooperative Assemblies</t>
  </si>
  <si>
    <t>Ptotective and Rehabilitative Services for CICL and CAR</t>
  </si>
  <si>
    <t>Kalingang Malabonian Program</t>
  </si>
  <si>
    <t>SME livelihood assistance program</t>
  </si>
  <si>
    <t>Skills Training for Livelihood Program</t>
  </si>
  <si>
    <t>Peace and Order Program</t>
  </si>
  <si>
    <t>GRAND TOTAL (A+B+C)</t>
  </si>
  <si>
    <t>Sub-total ( C)</t>
  </si>
  <si>
    <t>Sub-total (A)</t>
  </si>
  <si>
    <t>Sub-total (B)</t>
  </si>
  <si>
    <t>n/a</t>
  </si>
  <si>
    <t>Prepared by:</t>
  </si>
  <si>
    <t>ELENA F. MIGUEL</t>
  </si>
  <si>
    <t>Chairperson, GFPS TWG</t>
  </si>
  <si>
    <t>Approved by:</t>
  </si>
  <si>
    <t>ANTOLIN A. ORETA III</t>
  </si>
  <si>
    <t>City Mayor</t>
  </si>
  <si>
    <t xml:space="preserve">Date: </t>
  </si>
  <si>
    <t>A</t>
  </si>
  <si>
    <t>Region:</t>
  </si>
  <si>
    <t>Province:</t>
  </si>
  <si>
    <t>City/ Municipality:</t>
  </si>
  <si>
    <t>National Capital Region (NCR)</t>
  </si>
  <si>
    <t>Metro Manila</t>
  </si>
  <si>
    <t>MALABON</t>
  </si>
  <si>
    <t>Total LGU Budget:</t>
  </si>
  <si>
    <t>Total GAD Budget:</t>
  </si>
  <si>
    <t>B</t>
  </si>
  <si>
    <t>b</t>
  </si>
  <si>
    <t>2 Health projects were conducted namely breast cancer awareness / breast examination and TB examination</t>
  </si>
  <si>
    <t>1 fun run was conducted participated by City Government employees</t>
  </si>
  <si>
    <t>Recognition was done during flag raising ceremonjy; a female employee wasawarded with the longest years in service</t>
  </si>
  <si>
    <t>Operrational Child Minding Center</t>
  </si>
  <si>
    <t>3 activities conducted; fun run, HIV testing and arareness and band contest</t>
  </si>
  <si>
    <t>Buwan ni Mare conducted last March</t>
  </si>
  <si>
    <t>Booklets and folders were developed and reproduced</t>
  </si>
  <si>
    <t>Technical Assistance</t>
  </si>
  <si>
    <t>Barangay Focal of the 21 barangays attended the training last November</t>
  </si>
  <si>
    <t>100 employees and 200 community members attended the GST last October</t>
  </si>
  <si>
    <t>3 activites/ training related to gender and development outside the City were participated by City employees</t>
  </si>
  <si>
    <t>City Government programs and projects were reviewed (GAD mainstreamed )</t>
  </si>
  <si>
    <t>Programs and projects of the 21 barangays were evaluated by the team</t>
  </si>
  <si>
    <t>Fully functional GAD Center</t>
  </si>
  <si>
    <t>Hired City field 200 workers</t>
  </si>
  <si>
    <t>hired 3 researchers for database updating</t>
  </si>
  <si>
    <t>Conducted planning and budgeting activities attended by City GFPS and Barangay GFPS Head, Focal Person and Secretary</t>
  </si>
  <si>
    <t>not conduced</t>
  </si>
  <si>
    <t>modular trainings conducted in 21 barangays</t>
  </si>
  <si>
    <t>100% pa parents of children enrolled in ECCD oriented on GAD related laws</t>
  </si>
  <si>
    <t>series of sagip mkalinga operations conducted</t>
  </si>
  <si>
    <t>5 activities conducted  (4 during Elderly Week)</t>
  </si>
  <si>
    <t xml:space="preserve">311 fire victims and 100 cash for work given assistance and donation amounting to 35,000.00 </t>
  </si>
  <si>
    <t>Educational materials, suplies provided to CDCc</t>
  </si>
  <si>
    <t>ECCD Summit conducted last November</t>
  </si>
  <si>
    <t>33 CDTs participated in the 2 day training last November</t>
  </si>
  <si>
    <t xml:space="preserve">800 identified women given financial assiatance </t>
  </si>
  <si>
    <t>1,000 indigents especially  provided health and hospital services/ assistance</t>
  </si>
  <si>
    <t xml:space="preserve">Section 11 of RA9710 (MCW) </t>
  </si>
  <si>
    <t>Participating and Representation</t>
  </si>
  <si>
    <t xml:space="preserve">To gather all stakeholders and discuss women's </t>
  </si>
  <si>
    <t>agenda in the city development programs</t>
  </si>
  <si>
    <t>690 pregnant and lactating mothers provided tith supplementation</t>
  </si>
  <si>
    <t>1,011 identified malnourished children  enrolled in the feeding program</t>
  </si>
  <si>
    <t>Php 1,400,000,000.00</t>
  </si>
  <si>
    <t>Php 70,000,000.00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</si>
</sst>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3" xfId="0" quotePrefix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3" xfId="0" quotePrefix="1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4" fontId="0" fillId="0" borderId="0" xfId="0" quotePrefix="1" applyNumberForma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left" vertical="center"/>
    </xf>
    <xf numFmtId="4" fontId="0" fillId="0" borderId="1" xfId="0" applyNumberFormat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/>
    </xf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0" fillId="0" borderId="8" xfId="0" applyBorder="1"/>
    <xf numFmtId="0" fontId="0" fillId="0" borderId="4" xfId="0" applyBorder="1"/>
    <xf numFmtId="0" fontId="0" fillId="0" borderId="7" xfId="0" applyBorder="1"/>
    <xf numFmtId="4" fontId="0" fillId="0" borderId="4" xfId="0" applyNumberFormat="1" applyBorder="1" applyAlignment="1"/>
    <xf numFmtId="4" fontId="0" fillId="0" borderId="7" xfId="0" applyNumberFormat="1" applyBorder="1" applyAlignment="1"/>
    <xf numFmtId="4" fontId="0" fillId="0" borderId="5" xfId="0" applyNumberFormat="1" applyBorder="1" applyAlignment="1"/>
    <xf numFmtId="4" fontId="0" fillId="0" borderId="0" xfId="0" applyNumberFormat="1" applyBorder="1" applyAlignment="1"/>
    <xf numFmtId="4" fontId="0" fillId="0" borderId="6" xfId="0" applyNumberFormat="1" applyBorder="1" applyAlignment="1"/>
    <xf numFmtId="4" fontId="0" fillId="0" borderId="9" xfId="0" applyNumberFormat="1" applyBorder="1" applyAlignment="1"/>
    <xf numFmtId="4" fontId="0" fillId="0" borderId="10" xfId="0" applyNumberFormat="1" applyBorder="1" applyAlignment="1"/>
    <xf numFmtId="4" fontId="0" fillId="0" borderId="11" xfId="0" applyNumberFormat="1" applyBorder="1" applyAlignment="1"/>
    <xf numFmtId="4" fontId="1" fillId="0" borderId="8" xfId="0" applyNumberFormat="1" applyFont="1" applyBorder="1" applyAlignment="1"/>
    <xf numFmtId="9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0" xfId="0" applyBorder="1"/>
    <xf numFmtId="0" fontId="0" fillId="0" borderId="12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1" xfId="0" quotePrefix="1" applyFont="1" applyBorder="1" applyAlignment="1">
      <alignment horizontal="center" vertical="center" wrapText="1"/>
    </xf>
    <xf numFmtId="4" fontId="7" fillId="0" borderId="1" xfId="0" quotePrefix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0" fillId="0" borderId="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83</xdr:row>
      <xdr:rowOff>67234</xdr:rowOff>
    </xdr:from>
    <xdr:to>
      <xdr:col>9</xdr:col>
      <xdr:colOff>22411</xdr:colOff>
      <xdr:row>88</xdr:row>
      <xdr:rowOff>22411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44234"/>
          <a:ext cx="10230970" cy="907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zoomScale="85" zoomScaleNormal="85" workbookViewId="0">
      <selection activeCell="G5" sqref="G5"/>
    </sheetView>
  </sheetViews>
  <sheetFormatPr defaultRowHeight="15" x14ac:dyDescent="0.25"/>
  <cols>
    <col min="1" max="1" width="17.140625" customWidth="1"/>
    <col min="2" max="2" width="19" customWidth="1"/>
    <col min="3" max="3" width="15.28515625" customWidth="1"/>
    <col min="4" max="4" width="20.5703125" customWidth="1"/>
    <col min="5" max="5" width="21.28515625" customWidth="1"/>
    <col min="6" max="6" width="17.7109375" customWidth="1"/>
    <col min="7" max="7" width="14.5703125" style="11" bestFit="1" customWidth="1"/>
    <col min="8" max="8" width="13.85546875" style="11" customWidth="1"/>
    <col min="9" max="9" width="13.7109375" customWidth="1"/>
  </cols>
  <sheetData>
    <row r="1" spans="1:10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10" x14ac:dyDescent="0.25">
      <c r="A2" s="70" t="s">
        <v>1</v>
      </c>
      <c r="B2" s="70"/>
      <c r="C2" s="70"/>
      <c r="D2" s="70"/>
      <c r="E2" s="70"/>
      <c r="F2" s="70"/>
      <c r="G2" s="70"/>
      <c r="H2" s="70"/>
      <c r="I2" s="70"/>
    </row>
    <row r="3" spans="1:10" x14ac:dyDescent="0.25">
      <c r="A3" t="s">
        <v>209</v>
      </c>
      <c r="B3" s="42" t="s">
        <v>212</v>
      </c>
      <c r="C3" s="42"/>
      <c r="F3" t="s">
        <v>215</v>
      </c>
      <c r="G3" s="67" t="s">
        <v>253</v>
      </c>
      <c r="H3" s="67"/>
    </row>
    <row r="4" spans="1:10" x14ac:dyDescent="0.25">
      <c r="A4" t="s">
        <v>210</v>
      </c>
      <c r="B4" s="43" t="s">
        <v>213</v>
      </c>
      <c r="C4" s="43"/>
      <c r="F4" t="s">
        <v>216</v>
      </c>
      <c r="G4" s="73" t="s">
        <v>254</v>
      </c>
      <c r="H4" s="73"/>
    </row>
    <row r="5" spans="1:10" x14ac:dyDescent="0.25">
      <c r="A5" t="s">
        <v>211</v>
      </c>
      <c r="B5" s="43" t="s">
        <v>214</v>
      </c>
      <c r="C5" s="43"/>
      <c r="G5"/>
    </row>
    <row r="7" spans="1:10" s="41" customFormat="1" ht="45" x14ac:dyDescent="0.25">
      <c r="A7" s="39" t="s">
        <v>172</v>
      </c>
      <c r="B7" s="39" t="s">
        <v>173</v>
      </c>
      <c r="C7" s="39" t="s">
        <v>174</v>
      </c>
      <c r="D7" s="39" t="s">
        <v>2</v>
      </c>
      <c r="E7" s="39" t="s">
        <v>3</v>
      </c>
      <c r="F7" s="39" t="s">
        <v>4</v>
      </c>
      <c r="G7" s="40" t="s">
        <v>175</v>
      </c>
      <c r="H7" s="40" t="s">
        <v>5</v>
      </c>
      <c r="I7" s="39" t="s">
        <v>6</v>
      </c>
    </row>
    <row r="8" spans="1:10" s="2" customFormat="1" x14ac:dyDescent="0.25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12" t="s">
        <v>13</v>
      </c>
      <c r="H8" s="12" t="s">
        <v>14</v>
      </c>
      <c r="I8" s="3" t="s">
        <v>176</v>
      </c>
    </row>
    <row r="9" spans="1:10" s="2" customFormat="1" x14ac:dyDescent="0.25">
      <c r="A9" s="17" t="s">
        <v>151</v>
      </c>
      <c r="B9" s="15"/>
      <c r="C9" s="15"/>
      <c r="D9" s="15"/>
      <c r="E9" s="15"/>
      <c r="F9" s="15"/>
      <c r="G9" s="16"/>
      <c r="H9" s="16"/>
      <c r="I9" s="15"/>
    </row>
    <row r="10" spans="1:10" s="1" customFormat="1" ht="140.25" customHeight="1" x14ac:dyDescent="0.25">
      <c r="A10" s="71" t="s">
        <v>15</v>
      </c>
      <c r="B10" s="72" t="s">
        <v>16</v>
      </c>
      <c r="C10" s="46" t="s">
        <v>17</v>
      </c>
      <c r="D10" s="13" t="s">
        <v>20</v>
      </c>
      <c r="E10" s="13" t="s">
        <v>21</v>
      </c>
      <c r="F10" s="13" t="s">
        <v>238</v>
      </c>
      <c r="G10" s="18">
        <v>550000</v>
      </c>
      <c r="H10" s="18">
        <f>178980+357883</f>
        <v>536863</v>
      </c>
      <c r="I10" s="18">
        <f>G10-H10</f>
        <v>13137</v>
      </c>
      <c r="J10" s="1" t="s">
        <v>217</v>
      </c>
    </row>
    <row r="11" spans="1:10" s="1" customFormat="1" ht="95.25" customHeight="1" x14ac:dyDescent="0.25">
      <c r="A11" s="71"/>
      <c r="B11" s="72"/>
      <c r="C11" s="46" t="s">
        <v>18</v>
      </c>
      <c r="D11" s="13" t="s">
        <v>27</v>
      </c>
      <c r="E11" s="13" t="s">
        <v>28</v>
      </c>
      <c r="F11" s="13" t="s">
        <v>236</v>
      </c>
      <c r="G11" s="18">
        <v>200000</v>
      </c>
      <c r="H11" s="18">
        <v>0</v>
      </c>
      <c r="I11" s="18">
        <f>G11-H11</f>
        <v>200000</v>
      </c>
    </row>
    <row r="12" spans="1:10" s="1" customFormat="1" ht="76.5" customHeight="1" x14ac:dyDescent="0.25">
      <c r="A12" s="71"/>
      <c r="B12" s="72"/>
      <c r="C12" s="46" t="s">
        <v>19</v>
      </c>
      <c r="D12" s="13" t="s">
        <v>26</v>
      </c>
      <c r="E12" s="13" t="s">
        <v>29</v>
      </c>
      <c r="F12" s="13" t="s">
        <v>237</v>
      </c>
      <c r="G12" s="18">
        <f>2691000+64000</f>
        <v>2755000</v>
      </c>
      <c r="H12" s="18">
        <v>2071107.25</v>
      </c>
      <c r="I12" s="18">
        <f t="shared" ref="I12:I31" si="0">G12-H12</f>
        <v>683892.75</v>
      </c>
      <c r="J12" s="1" t="s">
        <v>217</v>
      </c>
    </row>
    <row r="13" spans="1:10" s="1" customFormat="1" ht="76.5" x14ac:dyDescent="0.25">
      <c r="A13" s="7" t="s">
        <v>22</v>
      </c>
      <c r="B13" s="13" t="s">
        <v>23</v>
      </c>
      <c r="C13" s="46" t="s">
        <v>24</v>
      </c>
      <c r="D13" s="13" t="s">
        <v>25</v>
      </c>
      <c r="E13" s="13" t="s">
        <v>30</v>
      </c>
      <c r="F13" s="13" t="s">
        <v>30</v>
      </c>
      <c r="G13" s="18">
        <v>477000</v>
      </c>
      <c r="H13" s="18">
        <v>465312</v>
      </c>
      <c r="I13" s="18">
        <f t="shared" si="0"/>
        <v>11688</v>
      </c>
      <c r="J13" s="1" t="s">
        <v>217</v>
      </c>
    </row>
    <row r="14" spans="1:10" s="1" customFormat="1" ht="75" x14ac:dyDescent="0.25">
      <c r="A14" s="71" t="s">
        <v>31</v>
      </c>
      <c r="B14" s="13" t="s">
        <v>32</v>
      </c>
      <c r="C14" s="44" t="s">
        <v>34</v>
      </c>
      <c r="D14" s="45" t="s">
        <v>36</v>
      </c>
      <c r="E14" s="45" t="s">
        <v>38</v>
      </c>
      <c r="F14" s="45" t="s">
        <v>236</v>
      </c>
      <c r="G14" s="18">
        <f>33000+218000</f>
        <v>251000</v>
      </c>
      <c r="H14" s="18">
        <v>0</v>
      </c>
      <c r="I14" s="18">
        <f t="shared" si="0"/>
        <v>251000</v>
      </c>
    </row>
    <row r="15" spans="1:10" s="1" customFormat="1" ht="51" x14ac:dyDescent="0.25">
      <c r="A15" s="71"/>
      <c r="B15" s="13" t="s">
        <v>33</v>
      </c>
      <c r="C15" s="44" t="s">
        <v>35</v>
      </c>
      <c r="D15" s="45" t="s">
        <v>37</v>
      </c>
      <c r="E15" s="45" t="s">
        <v>39</v>
      </c>
      <c r="F15" s="45" t="s">
        <v>239</v>
      </c>
      <c r="G15" s="18">
        <v>74000</v>
      </c>
      <c r="H15" s="18">
        <v>72360</v>
      </c>
      <c r="I15" s="18">
        <f t="shared" si="0"/>
        <v>1640</v>
      </c>
      <c r="J15" s="1" t="s">
        <v>217</v>
      </c>
    </row>
    <row r="16" spans="1:10" s="1" customFormat="1" ht="51.75" customHeight="1" x14ac:dyDescent="0.25">
      <c r="A16" s="77" t="s">
        <v>40</v>
      </c>
      <c r="B16" s="74" t="s">
        <v>47</v>
      </c>
      <c r="C16" s="77" t="s">
        <v>60</v>
      </c>
      <c r="D16" s="45" t="s">
        <v>70</v>
      </c>
      <c r="E16" s="74" t="s">
        <v>86</v>
      </c>
      <c r="F16" s="74" t="s">
        <v>246</v>
      </c>
      <c r="G16" s="18">
        <v>1500000</v>
      </c>
      <c r="H16" s="18">
        <f>15221.5+29750+27100+30000+30000+29000+30000</f>
        <v>191071.5</v>
      </c>
      <c r="I16" s="18">
        <f t="shared" si="0"/>
        <v>1308928.5</v>
      </c>
      <c r="J16" s="1" t="s">
        <v>218</v>
      </c>
    </row>
    <row r="17" spans="1:10" s="1" customFormat="1" ht="39.75" customHeight="1" x14ac:dyDescent="0.25">
      <c r="A17" s="77"/>
      <c r="B17" s="74"/>
      <c r="C17" s="77"/>
      <c r="D17" s="45" t="s">
        <v>71</v>
      </c>
      <c r="E17" s="74"/>
      <c r="F17" s="74"/>
      <c r="G17" s="18">
        <v>1500000</v>
      </c>
      <c r="H17" s="18">
        <f>24250+28220+29850+29970+30000+30000+30000+30000</f>
        <v>232290</v>
      </c>
      <c r="I17" s="18">
        <f t="shared" si="0"/>
        <v>1267710</v>
      </c>
      <c r="J17" s="1" t="s">
        <v>218</v>
      </c>
    </row>
    <row r="18" spans="1:10" s="1" customFormat="1" ht="42.75" customHeight="1" x14ac:dyDescent="0.25">
      <c r="A18" s="77"/>
      <c r="B18" s="74"/>
      <c r="C18" s="77"/>
      <c r="D18" s="45" t="s">
        <v>72</v>
      </c>
      <c r="E18" s="74"/>
      <c r="F18" s="74"/>
      <c r="G18" s="18">
        <v>1000000</v>
      </c>
      <c r="H18" s="18">
        <f>6000+17921.5+16173.75+12343.75+34854.5+41564.35+29648+10193+40762.95+5817</f>
        <v>215278.8</v>
      </c>
      <c r="I18" s="18">
        <f t="shared" si="0"/>
        <v>784721.2</v>
      </c>
      <c r="J18" s="1" t="s">
        <v>218</v>
      </c>
    </row>
    <row r="19" spans="1:10" s="1" customFormat="1" ht="63.75" x14ac:dyDescent="0.25">
      <c r="A19" s="77" t="s">
        <v>41</v>
      </c>
      <c r="B19" s="45" t="s">
        <v>48</v>
      </c>
      <c r="C19" s="77" t="s">
        <v>61</v>
      </c>
      <c r="D19" s="45" t="s">
        <v>73</v>
      </c>
      <c r="E19" s="45" t="s">
        <v>87</v>
      </c>
      <c r="F19" s="45" t="s">
        <v>252</v>
      </c>
      <c r="G19" s="18">
        <v>500000</v>
      </c>
      <c r="H19" s="18">
        <v>495900</v>
      </c>
      <c r="I19" s="18">
        <f t="shared" si="0"/>
        <v>4100</v>
      </c>
    </row>
    <row r="20" spans="1:10" s="1" customFormat="1" ht="38.25" x14ac:dyDescent="0.25">
      <c r="A20" s="77"/>
      <c r="B20" s="45" t="s">
        <v>49</v>
      </c>
      <c r="C20" s="77"/>
      <c r="D20" s="45" t="s">
        <v>74</v>
      </c>
      <c r="E20" s="45" t="s">
        <v>88</v>
      </c>
      <c r="F20" s="45" t="s">
        <v>88</v>
      </c>
      <c r="G20" s="18">
        <v>500000</v>
      </c>
      <c r="H20" s="18">
        <v>316853.75</v>
      </c>
      <c r="I20" s="18">
        <f t="shared" si="0"/>
        <v>183146.25</v>
      </c>
    </row>
    <row r="21" spans="1:10" s="1" customFormat="1" ht="63.75" x14ac:dyDescent="0.25">
      <c r="A21" s="5"/>
      <c r="B21" s="45" t="s">
        <v>50</v>
      </c>
      <c r="C21" s="5"/>
      <c r="D21" s="45" t="s">
        <v>75</v>
      </c>
      <c r="E21" s="45" t="s">
        <v>89</v>
      </c>
      <c r="F21" s="45" t="s">
        <v>251</v>
      </c>
      <c r="G21" s="18">
        <v>450000</v>
      </c>
      <c r="H21" s="18">
        <v>445950</v>
      </c>
      <c r="I21" s="18">
        <f t="shared" si="0"/>
        <v>4050</v>
      </c>
    </row>
    <row r="22" spans="1:10" s="1" customFormat="1" ht="45" x14ac:dyDescent="0.25">
      <c r="A22" s="44" t="s">
        <v>42</v>
      </c>
      <c r="B22" s="45" t="s">
        <v>51</v>
      </c>
      <c r="C22" s="44" t="s">
        <v>62</v>
      </c>
      <c r="D22" s="45" t="s">
        <v>76</v>
      </c>
      <c r="E22" s="45" t="s">
        <v>90</v>
      </c>
      <c r="F22" s="45" t="s">
        <v>236</v>
      </c>
      <c r="G22" s="18">
        <v>588000</v>
      </c>
      <c r="H22" s="18">
        <v>0</v>
      </c>
      <c r="I22" s="18">
        <f t="shared" si="0"/>
        <v>588000</v>
      </c>
    </row>
    <row r="23" spans="1:10" s="1" customFormat="1" ht="45" x14ac:dyDescent="0.25">
      <c r="A23" s="44" t="s">
        <v>43</v>
      </c>
      <c r="B23" s="45" t="s">
        <v>52</v>
      </c>
      <c r="C23" s="44" t="s">
        <v>63</v>
      </c>
      <c r="D23" s="45" t="s">
        <v>77</v>
      </c>
      <c r="E23" s="45" t="s">
        <v>91</v>
      </c>
      <c r="F23" s="45" t="s">
        <v>91</v>
      </c>
      <c r="G23" s="18">
        <v>500000</v>
      </c>
      <c r="H23" s="18">
        <v>430748</v>
      </c>
      <c r="I23" s="18">
        <f t="shared" si="0"/>
        <v>69252</v>
      </c>
    </row>
    <row r="24" spans="1:10" s="1" customFormat="1" ht="105" x14ac:dyDescent="0.25">
      <c r="A24" s="44" t="s">
        <v>44</v>
      </c>
      <c r="B24" s="45" t="s">
        <v>53</v>
      </c>
      <c r="C24" s="44" t="s">
        <v>64</v>
      </c>
      <c r="D24" s="10" t="s">
        <v>78</v>
      </c>
      <c r="E24" s="10" t="s">
        <v>92</v>
      </c>
      <c r="F24" s="10" t="s">
        <v>245</v>
      </c>
      <c r="G24" s="18">
        <v>1127000</v>
      </c>
      <c r="H24" s="18">
        <v>1127000</v>
      </c>
      <c r="I24" s="18">
        <f t="shared" si="0"/>
        <v>0</v>
      </c>
    </row>
    <row r="25" spans="1:10" s="1" customFormat="1" ht="66.75" customHeight="1" x14ac:dyDescent="0.25">
      <c r="A25" s="77" t="s">
        <v>45</v>
      </c>
      <c r="B25" s="74" t="s">
        <v>54</v>
      </c>
      <c r="C25" s="44" t="s">
        <v>65</v>
      </c>
      <c r="D25" s="10" t="s">
        <v>79</v>
      </c>
      <c r="E25" s="10" t="s">
        <v>93</v>
      </c>
      <c r="F25" s="10" t="s">
        <v>93</v>
      </c>
      <c r="G25" s="18">
        <v>3921000</v>
      </c>
      <c r="H25" s="18">
        <f>3472500+321000</f>
        <v>3793500</v>
      </c>
      <c r="I25" s="18">
        <f t="shared" si="0"/>
        <v>127500</v>
      </c>
      <c r="J25" s="1" t="s">
        <v>217</v>
      </c>
    </row>
    <row r="26" spans="1:10" s="1" customFormat="1" ht="82.5" customHeight="1" x14ac:dyDescent="0.25">
      <c r="A26" s="77"/>
      <c r="B26" s="74"/>
      <c r="C26" s="44" t="s">
        <v>66</v>
      </c>
      <c r="D26" s="45" t="s">
        <v>80</v>
      </c>
      <c r="E26" s="45" t="s">
        <v>94</v>
      </c>
      <c r="F26" s="45" t="s">
        <v>94</v>
      </c>
      <c r="G26" s="18">
        <v>900000</v>
      </c>
      <c r="H26" s="18">
        <v>900000</v>
      </c>
      <c r="I26" s="18">
        <f t="shared" si="0"/>
        <v>0</v>
      </c>
      <c r="J26" s="1" t="s">
        <v>208</v>
      </c>
    </row>
    <row r="27" spans="1:10" s="1" customFormat="1" ht="76.5" x14ac:dyDescent="0.25">
      <c r="A27" s="77"/>
      <c r="B27" s="45" t="s">
        <v>55</v>
      </c>
      <c r="C27" s="77" t="s">
        <v>67</v>
      </c>
      <c r="D27" s="10" t="s">
        <v>81</v>
      </c>
      <c r="E27" s="10" t="s">
        <v>95</v>
      </c>
      <c r="F27" s="10" t="s">
        <v>244</v>
      </c>
      <c r="G27" s="18">
        <v>278000</v>
      </c>
      <c r="H27" s="18">
        <v>274742.5</v>
      </c>
      <c r="I27" s="18">
        <f t="shared" si="0"/>
        <v>3257.5</v>
      </c>
      <c r="J27" s="1" t="s">
        <v>208</v>
      </c>
    </row>
    <row r="28" spans="1:10" s="1" customFormat="1" ht="63.75" x14ac:dyDescent="0.25">
      <c r="A28" s="77"/>
      <c r="B28" s="45" t="s">
        <v>56</v>
      </c>
      <c r="C28" s="77"/>
      <c r="D28" s="10" t="s">
        <v>82</v>
      </c>
      <c r="E28" s="10" t="s">
        <v>96</v>
      </c>
      <c r="F28" s="10" t="s">
        <v>243</v>
      </c>
      <c r="G28" s="18">
        <v>500000</v>
      </c>
      <c r="H28" s="18">
        <v>495114</v>
      </c>
      <c r="I28" s="18">
        <f t="shared" si="0"/>
        <v>4886</v>
      </c>
      <c r="J28" s="1" t="s">
        <v>208</v>
      </c>
    </row>
    <row r="29" spans="1:10" s="1" customFormat="1" ht="63.75" x14ac:dyDescent="0.25">
      <c r="A29" s="5"/>
      <c r="B29" s="45" t="s">
        <v>57</v>
      </c>
      <c r="C29" s="5"/>
      <c r="D29" s="10" t="s">
        <v>83</v>
      </c>
      <c r="E29" s="10" t="s">
        <v>97</v>
      </c>
      <c r="F29" s="10" t="s">
        <v>242</v>
      </c>
      <c r="G29" s="18">
        <f>389000+137000</f>
        <v>526000</v>
      </c>
      <c r="H29" s="18">
        <v>519677</v>
      </c>
      <c r="I29" s="18">
        <f t="shared" si="0"/>
        <v>6323</v>
      </c>
    </row>
    <row r="30" spans="1:10" s="1" customFormat="1" ht="102" x14ac:dyDescent="0.25">
      <c r="A30" s="77" t="s">
        <v>46</v>
      </c>
      <c r="B30" s="45" t="s">
        <v>58</v>
      </c>
      <c r="C30" s="44" t="s">
        <v>68</v>
      </c>
      <c r="D30" s="10" t="s">
        <v>84</v>
      </c>
      <c r="E30" s="10" t="s">
        <v>98</v>
      </c>
      <c r="F30" s="10" t="s">
        <v>241</v>
      </c>
      <c r="G30" s="18">
        <v>6000000</v>
      </c>
      <c r="H30" s="18">
        <f>989452+25000+642000+485000</f>
        <v>2141452</v>
      </c>
      <c r="I30" s="18">
        <f t="shared" si="0"/>
        <v>3858548</v>
      </c>
    </row>
    <row r="31" spans="1:10" s="1" customFormat="1" ht="76.5" x14ac:dyDescent="0.25">
      <c r="A31" s="77"/>
      <c r="B31" s="45" t="s">
        <v>59</v>
      </c>
      <c r="C31" s="44" t="s">
        <v>69</v>
      </c>
      <c r="D31" s="10" t="s">
        <v>85</v>
      </c>
      <c r="E31" s="10" t="s">
        <v>99</v>
      </c>
      <c r="F31" s="10" t="s">
        <v>240</v>
      </c>
      <c r="G31" s="18">
        <v>741000</v>
      </c>
      <c r="H31" s="18">
        <f>226720+417740</f>
        <v>644460</v>
      </c>
      <c r="I31" s="18">
        <f t="shared" si="0"/>
        <v>96540</v>
      </c>
    </row>
    <row r="32" spans="1:10" s="1" customFormat="1" ht="31.5" customHeight="1" x14ac:dyDescent="0.25">
      <c r="A32" s="76" t="s">
        <v>198</v>
      </c>
      <c r="B32" s="76"/>
      <c r="C32" s="76"/>
      <c r="D32" s="76"/>
      <c r="E32" s="76"/>
      <c r="F32" s="7"/>
      <c r="G32" s="18">
        <f>SUM(G10:G31)</f>
        <v>24838000</v>
      </c>
      <c r="H32" s="18">
        <f>SUM(H10:H31)</f>
        <v>15369679.800000001</v>
      </c>
      <c r="I32" s="7"/>
    </row>
    <row r="33" spans="1:10" s="1" customFormat="1" x14ac:dyDescent="0.25">
      <c r="A33" s="19" t="s">
        <v>152</v>
      </c>
      <c r="B33" s="5"/>
      <c r="C33" s="44"/>
      <c r="D33" s="10"/>
      <c r="E33" s="10"/>
      <c r="F33" s="7"/>
      <c r="G33" s="18"/>
      <c r="H33" s="18"/>
      <c r="I33" s="7"/>
    </row>
    <row r="34" spans="1:10" s="1" customFormat="1" ht="178.5" x14ac:dyDescent="0.25">
      <c r="A34" s="13" t="s">
        <v>100</v>
      </c>
      <c r="B34" s="6" t="s">
        <v>105</v>
      </c>
      <c r="C34" s="6" t="s">
        <v>112</v>
      </c>
      <c r="D34" s="13" t="s">
        <v>119</v>
      </c>
      <c r="E34" s="10" t="s">
        <v>135</v>
      </c>
      <c r="F34" s="10" t="s">
        <v>232</v>
      </c>
      <c r="G34" s="18">
        <v>6000000</v>
      </c>
      <c r="H34" s="18">
        <f>19688+864+24920+24700+5648+13540+5006+6913+267201+125421+12075+303600+50390+673687</f>
        <v>1533653</v>
      </c>
      <c r="I34" s="18">
        <f t="shared" ref="I34:I50" si="1">G34-H34</f>
        <v>4466347</v>
      </c>
      <c r="J34" s="1" t="s">
        <v>208</v>
      </c>
    </row>
    <row r="35" spans="1:10" s="1" customFormat="1" ht="45" x14ac:dyDescent="0.25">
      <c r="A35" s="46" t="s">
        <v>101</v>
      </c>
      <c r="B35" s="6" t="s">
        <v>106</v>
      </c>
      <c r="C35" s="8"/>
      <c r="D35" s="13" t="s">
        <v>120</v>
      </c>
      <c r="E35" s="10" t="s">
        <v>136</v>
      </c>
      <c r="F35" s="10" t="s">
        <v>234</v>
      </c>
      <c r="G35" s="18">
        <v>520000</v>
      </c>
      <c r="H35" s="18">
        <v>177141.01</v>
      </c>
      <c r="I35" s="18">
        <f t="shared" si="1"/>
        <v>342858.99</v>
      </c>
      <c r="J35" s="1" t="s">
        <v>208</v>
      </c>
    </row>
    <row r="36" spans="1:10" s="1" customFormat="1" ht="75" x14ac:dyDescent="0.25">
      <c r="A36" s="46" t="s">
        <v>102</v>
      </c>
      <c r="B36" s="6" t="s">
        <v>106</v>
      </c>
      <c r="C36" s="47"/>
      <c r="D36" s="10" t="s">
        <v>121</v>
      </c>
      <c r="E36" s="10" t="s">
        <v>137</v>
      </c>
      <c r="F36" s="10" t="s">
        <v>233</v>
      </c>
      <c r="G36" s="18">
        <v>6374000</v>
      </c>
      <c r="H36" s="18">
        <v>4233430.88</v>
      </c>
      <c r="I36" s="18">
        <f t="shared" si="1"/>
        <v>2140569.12</v>
      </c>
      <c r="J36" s="1" t="s">
        <v>208</v>
      </c>
    </row>
    <row r="37" spans="1:10" s="1" customFormat="1" ht="90" x14ac:dyDescent="0.25">
      <c r="A37" s="71" t="s">
        <v>103</v>
      </c>
      <c r="B37" s="7" t="s">
        <v>107</v>
      </c>
      <c r="C37" s="47" t="s">
        <v>113</v>
      </c>
      <c r="D37" s="10" t="s">
        <v>122</v>
      </c>
      <c r="E37" s="13" t="s">
        <v>138</v>
      </c>
      <c r="F37" s="13" t="s">
        <v>235</v>
      </c>
      <c r="G37" s="18">
        <v>677000</v>
      </c>
      <c r="H37" s="18">
        <f>15435+647025</f>
        <v>662460</v>
      </c>
      <c r="I37" s="18">
        <f t="shared" si="1"/>
        <v>14540</v>
      </c>
      <c r="J37" s="1" t="s">
        <v>208</v>
      </c>
    </row>
    <row r="38" spans="1:10" s="1" customFormat="1" ht="75" x14ac:dyDescent="0.25">
      <c r="A38" s="71"/>
      <c r="B38" s="7" t="s">
        <v>108</v>
      </c>
      <c r="C38" s="47" t="s">
        <v>114</v>
      </c>
      <c r="D38" s="10" t="s">
        <v>123</v>
      </c>
      <c r="E38" s="13" t="s">
        <v>139</v>
      </c>
      <c r="F38" s="13" t="s">
        <v>231</v>
      </c>
      <c r="G38" s="18">
        <v>55000</v>
      </c>
      <c r="H38" s="18">
        <v>53590</v>
      </c>
      <c r="I38" s="18">
        <f t="shared" si="1"/>
        <v>1410</v>
      </c>
    </row>
    <row r="39" spans="1:10" s="1" customFormat="1" ht="63.75" x14ac:dyDescent="0.25">
      <c r="A39" s="71"/>
      <c r="B39" s="78" t="s">
        <v>109</v>
      </c>
      <c r="C39" s="75" t="s">
        <v>24</v>
      </c>
      <c r="D39" s="13" t="s">
        <v>124</v>
      </c>
      <c r="E39" s="10" t="s">
        <v>140</v>
      </c>
      <c r="F39" s="10" t="s">
        <v>230</v>
      </c>
      <c r="G39" s="18">
        <v>1227000</v>
      </c>
      <c r="H39" s="18">
        <v>1061595</v>
      </c>
      <c r="I39" s="18">
        <f t="shared" si="1"/>
        <v>165405</v>
      </c>
    </row>
    <row r="40" spans="1:10" s="1" customFormat="1" ht="76.5" x14ac:dyDescent="0.25">
      <c r="A40" s="71"/>
      <c r="B40" s="78"/>
      <c r="C40" s="75"/>
      <c r="D40" s="10" t="s">
        <v>125</v>
      </c>
      <c r="E40" s="10" t="s">
        <v>141</v>
      </c>
      <c r="F40" s="10" t="s">
        <v>229</v>
      </c>
      <c r="G40" s="18">
        <v>100000</v>
      </c>
      <c r="H40" s="18">
        <f>4500+13516.98+27600</f>
        <v>45616.979999999996</v>
      </c>
      <c r="I40" s="18">
        <f t="shared" si="1"/>
        <v>54383.020000000004</v>
      </c>
      <c r="J40" s="1" t="s">
        <v>208</v>
      </c>
    </row>
    <row r="41" spans="1:10" s="1" customFormat="1" ht="63.75" customHeight="1" x14ac:dyDescent="0.25">
      <c r="A41" s="71" t="s">
        <v>103</v>
      </c>
      <c r="B41" s="71" t="s">
        <v>109</v>
      </c>
      <c r="C41" s="75"/>
      <c r="D41" s="10" t="s">
        <v>126</v>
      </c>
      <c r="E41" s="10" t="s">
        <v>142</v>
      </c>
      <c r="F41" s="10" t="s">
        <v>228</v>
      </c>
      <c r="G41" s="18">
        <v>735000</v>
      </c>
      <c r="H41" s="18">
        <f>289387+353850</f>
        <v>643237</v>
      </c>
      <c r="I41" s="18">
        <f t="shared" si="1"/>
        <v>91763</v>
      </c>
      <c r="J41" s="1" t="s">
        <v>208</v>
      </c>
    </row>
    <row r="42" spans="1:10" s="1" customFormat="1" ht="51" x14ac:dyDescent="0.25">
      <c r="A42" s="71"/>
      <c r="B42" s="71"/>
      <c r="C42" s="47" t="s">
        <v>226</v>
      </c>
      <c r="D42" s="14" t="s">
        <v>127</v>
      </c>
      <c r="E42" s="14" t="s">
        <v>143</v>
      </c>
      <c r="F42" s="14" t="s">
        <v>227</v>
      </c>
      <c r="G42" s="18">
        <v>227000</v>
      </c>
      <c r="H42" s="18">
        <v>219780.23</v>
      </c>
      <c r="I42" s="18">
        <f t="shared" si="1"/>
        <v>7219.7699999999895</v>
      </c>
    </row>
    <row r="43" spans="1:10" s="1" customFormat="1" ht="102" x14ac:dyDescent="0.25">
      <c r="A43" s="7"/>
      <c r="B43" s="7" t="s">
        <v>110</v>
      </c>
      <c r="C43" s="9"/>
      <c r="D43" s="10" t="s">
        <v>128</v>
      </c>
      <c r="E43" s="10" t="s">
        <v>144</v>
      </c>
      <c r="F43" s="10" t="s">
        <v>225</v>
      </c>
      <c r="G43" s="18">
        <v>130000</v>
      </c>
      <c r="H43" s="18">
        <v>128750</v>
      </c>
      <c r="I43" s="18">
        <f t="shared" si="1"/>
        <v>1250</v>
      </c>
    </row>
    <row r="44" spans="1:10" s="1" customFormat="1" ht="51" customHeight="1" x14ac:dyDescent="0.25">
      <c r="A44" s="46" t="s">
        <v>247</v>
      </c>
      <c r="B44" s="7" t="s">
        <v>249</v>
      </c>
      <c r="C44" s="9" t="s">
        <v>115</v>
      </c>
      <c r="D44" s="14" t="s">
        <v>129</v>
      </c>
      <c r="E44" s="14" t="s">
        <v>145</v>
      </c>
      <c r="F44" s="14" t="s">
        <v>224</v>
      </c>
      <c r="G44" s="18">
        <v>793000</v>
      </c>
      <c r="H44" s="18">
        <v>772037.75</v>
      </c>
      <c r="I44" s="18">
        <f t="shared" si="1"/>
        <v>20962.25</v>
      </c>
      <c r="J44" s="1" t="s">
        <v>208</v>
      </c>
    </row>
    <row r="45" spans="1:10" s="1" customFormat="1" ht="63.75" x14ac:dyDescent="0.25">
      <c r="A45" s="46" t="s">
        <v>248</v>
      </c>
      <c r="B45" s="7" t="s">
        <v>250</v>
      </c>
      <c r="C45" s="9"/>
      <c r="D45" s="14" t="s">
        <v>130</v>
      </c>
      <c r="E45" s="14" t="s">
        <v>146</v>
      </c>
      <c r="F45" s="14" t="s">
        <v>223</v>
      </c>
      <c r="G45" s="18">
        <v>510000</v>
      </c>
      <c r="H45" s="18">
        <v>497389</v>
      </c>
      <c r="I45" s="18">
        <f t="shared" si="1"/>
        <v>12611</v>
      </c>
    </row>
    <row r="46" spans="1:10" s="1" customFormat="1" ht="61.5" customHeight="1" x14ac:dyDescent="0.25">
      <c r="A46" s="71" t="s">
        <v>104</v>
      </c>
      <c r="B46" s="71" t="s">
        <v>111</v>
      </c>
      <c r="C46" s="47" t="s">
        <v>116</v>
      </c>
      <c r="D46" s="10" t="s">
        <v>131</v>
      </c>
      <c r="E46" s="10" t="s">
        <v>147</v>
      </c>
      <c r="F46" s="10" t="s">
        <v>222</v>
      </c>
      <c r="G46" s="18">
        <v>150000</v>
      </c>
      <c r="H46" s="18">
        <v>148821</v>
      </c>
      <c r="I46" s="18">
        <f t="shared" si="1"/>
        <v>1179</v>
      </c>
    </row>
    <row r="47" spans="1:10" s="1" customFormat="1" ht="84" x14ac:dyDescent="0.25">
      <c r="A47" s="71"/>
      <c r="B47" s="71"/>
      <c r="C47" s="47" t="s">
        <v>117</v>
      </c>
      <c r="D47" s="10" t="s">
        <v>132</v>
      </c>
      <c r="E47" s="10" t="s">
        <v>148</v>
      </c>
      <c r="F47" s="49" t="s">
        <v>221</v>
      </c>
      <c r="G47" s="18">
        <v>45000</v>
      </c>
      <c r="H47" s="18">
        <v>43320</v>
      </c>
      <c r="I47" s="18">
        <f t="shared" si="1"/>
        <v>1680</v>
      </c>
      <c r="J47" s="1" t="s">
        <v>208</v>
      </c>
    </row>
    <row r="48" spans="1:10" s="1" customFormat="1" ht="60" x14ac:dyDescent="0.25">
      <c r="A48" s="71"/>
      <c r="B48" s="71"/>
      <c r="C48" s="75" t="s">
        <v>118</v>
      </c>
      <c r="D48" s="10" t="s">
        <v>133</v>
      </c>
      <c r="E48" s="10" t="s">
        <v>149</v>
      </c>
      <c r="F48" s="49" t="s">
        <v>220</v>
      </c>
      <c r="G48" s="18">
        <v>50000</v>
      </c>
      <c r="H48" s="18">
        <v>47440</v>
      </c>
      <c r="I48" s="18">
        <f t="shared" si="1"/>
        <v>2560</v>
      </c>
      <c r="J48" s="1" t="s">
        <v>208</v>
      </c>
    </row>
    <row r="49" spans="1:10" s="1" customFormat="1" ht="76.5" x14ac:dyDescent="0.25">
      <c r="A49" s="71"/>
      <c r="B49" s="71"/>
      <c r="C49" s="75"/>
      <c r="D49" s="10" t="s">
        <v>134</v>
      </c>
      <c r="E49" s="10" t="s">
        <v>150</v>
      </c>
      <c r="F49" s="10" t="s">
        <v>219</v>
      </c>
      <c r="G49" s="18">
        <f>3007000+15000</f>
        <v>3022000</v>
      </c>
      <c r="H49" s="18">
        <f>551600+144727</f>
        <v>696327</v>
      </c>
      <c r="I49" s="18">
        <f t="shared" si="1"/>
        <v>2325673</v>
      </c>
      <c r="J49" s="1" t="s">
        <v>208</v>
      </c>
    </row>
    <row r="50" spans="1:10" s="1" customFormat="1" x14ac:dyDescent="0.25">
      <c r="A50" s="76" t="s">
        <v>199</v>
      </c>
      <c r="B50" s="76"/>
      <c r="C50" s="76"/>
      <c r="D50" s="76"/>
      <c r="E50" s="76"/>
      <c r="F50" s="7"/>
      <c r="G50" s="18">
        <f>SUM(G34:G49)</f>
        <v>20615000</v>
      </c>
      <c r="H50" s="18">
        <f>SUM(H34:H49)</f>
        <v>10964588.850000001</v>
      </c>
      <c r="I50" s="18">
        <f t="shared" si="1"/>
        <v>9650411.1499999985</v>
      </c>
    </row>
    <row r="51" spans="1:10" s="1" customFormat="1" x14ac:dyDescent="0.25">
      <c r="A51" s="19" t="s">
        <v>184</v>
      </c>
      <c r="B51" s="7"/>
      <c r="C51" s="7"/>
      <c r="D51" s="48"/>
      <c r="E51" s="48"/>
      <c r="F51" s="7"/>
      <c r="G51" s="18"/>
      <c r="H51" s="18"/>
      <c r="I51" s="7"/>
    </row>
    <row r="52" spans="1:10" s="52" customFormat="1" ht="48" x14ac:dyDescent="0.25">
      <c r="A52" s="81" t="s">
        <v>153</v>
      </c>
      <c r="B52" s="81"/>
      <c r="C52" s="81"/>
      <c r="D52" s="81"/>
      <c r="E52" s="81"/>
      <c r="F52" s="50" t="s">
        <v>156</v>
      </c>
      <c r="G52" s="51" t="s">
        <v>177</v>
      </c>
      <c r="H52" s="51" t="s">
        <v>178</v>
      </c>
      <c r="I52" s="50" t="s">
        <v>6</v>
      </c>
    </row>
    <row r="53" spans="1:10" s="55" customFormat="1" ht="12" x14ac:dyDescent="0.25">
      <c r="A53" s="80" t="s">
        <v>179</v>
      </c>
      <c r="B53" s="78"/>
      <c r="C53" s="78"/>
      <c r="D53" s="78"/>
      <c r="E53" s="78"/>
      <c r="F53" s="53" t="s">
        <v>180</v>
      </c>
      <c r="G53" s="54" t="s">
        <v>181</v>
      </c>
      <c r="H53" s="54" t="s">
        <v>182</v>
      </c>
      <c r="I53" s="53" t="s">
        <v>183</v>
      </c>
    </row>
    <row r="54" spans="1:10" s="4" customFormat="1" ht="12.75" x14ac:dyDescent="0.25">
      <c r="A54" s="82" t="s">
        <v>154</v>
      </c>
      <c r="B54" s="82"/>
      <c r="C54" s="82"/>
      <c r="D54" s="82"/>
      <c r="E54" s="82"/>
      <c r="F54" s="13" t="s">
        <v>200</v>
      </c>
      <c r="G54" s="56"/>
      <c r="H54" s="56">
        <v>1794516</v>
      </c>
      <c r="I54" s="48"/>
    </row>
    <row r="55" spans="1:10" s="1" customFormat="1" x14ac:dyDescent="0.25">
      <c r="A55" s="79" t="s">
        <v>155</v>
      </c>
      <c r="B55" s="79"/>
      <c r="C55" s="79"/>
      <c r="D55" s="79"/>
      <c r="E55" s="79"/>
      <c r="F55" s="38">
        <v>0.5</v>
      </c>
      <c r="G55" s="18">
        <v>40012733</v>
      </c>
      <c r="H55" s="18">
        <f>G55*0.5</f>
        <v>20006366.5</v>
      </c>
      <c r="I55" s="7"/>
    </row>
    <row r="56" spans="1:10" s="1" customFormat="1" x14ac:dyDescent="0.25">
      <c r="A56" s="79" t="s">
        <v>157</v>
      </c>
      <c r="B56" s="79"/>
      <c r="C56" s="79"/>
      <c r="D56" s="79"/>
      <c r="E56" s="79"/>
      <c r="F56" s="38">
        <v>0.25</v>
      </c>
      <c r="G56" s="18">
        <v>1202441</v>
      </c>
      <c r="H56" s="18">
        <f>G56*0.25</f>
        <v>300610.25</v>
      </c>
      <c r="I56" s="7"/>
    </row>
    <row r="57" spans="1:10" s="1" customFormat="1" x14ac:dyDescent="0.25">
      <c r="A57" s="79" t="s">
        <v>158</v>
      </c>
      <c r="B57" s="79"/>
      <c r="C57" s="79"/>
      <c r="D57" s="79"/>
      <c r="E57" s="79"/>
      <c r="F57" s="38">
        <v>0.25</v>
      </c>
      <c r="G57" s="18">
        <v>3384200</v>
      </c>
      <c r="H57" s="18">
        <f>G57*0.25</f>
        <v>846050</v>
      </c>
      <c r="I57" s="7"/>
    </row>
    <row r="58" spans="1:10" s="1" customFormat="1" x14ac:dyDescent="0.25">
      <c r="A58" s="79" t="s">
        <v>159</v>
      </c>
      <c r="B58" s="79"/>
      <c r="C58" s="79"/>
      <c r="D58" s="79"/>
      <c r="E58" s="79"/>
      <c r="F58" s="38">
        <v>0.25</v>
      </c>
      <c r="G58" s="18">
        <v>3382420</v>
      </c>
      <c r="H58" s="18">
        <f>G58*0.25</f>
        <v>845605</v>
      </c>
      <c r="I58" s="7"/>
    </row>
    <row r="59" spans="1:10" s="1" customFormat="1" x14ac:dyDescent="0.25">
      <c r="A59" s="79" t="s">
        <v>185</v>
      </c>
      <c r="B59" s="79"/>
      <c r="C59" s="79"/>
      <c r="D59" s="79"/>
      <c r="E59" s="79"/>
      <c r="F59" s="38">
        <v>0.25</v>
      </c>
      <c r="G59" s="18">
        <v>2190000</v>
      </c>
      <c r="H59" s="18">
        <f>G59*0.25</f>
        <v>547500</v>
      </c>
      <c r="I59" s="7"/>
    </row>
    <row r="60" spans="1:10" s="1" customFormat="1" x14ac:dyDescent="0.25">
      <c r="A60" s="79" t="s">
        <v>160</v>
      </c>
      <c r="B60" s="79"/>
      <c r="C60" s="79"/>
      <c r="D60" s="79"/>
      <c r="E60" s="79"/>
      <c r="F60" s="38">
        <v>0.25</v>
      </c>
      <c r="G60" s="18">
        <v>222908</v>
      </c>
      <c r="H60" s="18">
        <f>G60*0.25</f>
        <v>55727</v>
      </c>
      <c r="I60" s="7"/>
    </row>
    <row r="61" spans="1:10" s="1" customFormat="1" ht="15" customHeight="1" x14ac:dyDescent="0.25">
      <c r="A61" s="79" t="s">
        <v>161</v>
      </c>
      <c r="B61" s="79"/>
      <c r="C61" s="79"/>
      <c r="D61" s="79"/>
      <c r="E61" s="79"/>
      <c r="F61" s="38">
        <v>0.75</v>
      </c>
      <c r="G61" s="18">
        <f>283869.5</f>
        <v>283869.5</v>
      </c>
      <c r="H61" s="18">
        <f>G61*0.75</f>
        <v>212902.125</v>
      </c>
      <c r="I61" s="7"/>
    </row>
    <row r="62" spans="1:10" s="1" customFormat="1" x14ac:dyDescent="0.25">
      <c r="A62" s="79" t="s">
        <v>186</v>
      </c>
      <c r="B62" s="79"/>
      <c r="C62" s="79"/>
      <c r="D62" s="79"/>
      <c r="E62" s="79"/>
      <c r="F62" s="38">
        <v>0.75</v>
      </c>
      <c r="G62" s="18">
        <v>147195</v>
      </c>
      <c r="H62" s="18">
        <f>G62*0.75</f>
        <v>110396.25</v>
      </c>
      <c r="I62" s="7"/>
    </row>
    <row r="63" spans="1:10" s="1" customFormat="1" x14ac:dyDescent="0.25">
      <c r="A63" s="79" t="s">
        <v>162</v>
      </c>
      <c r="B63" s="79"/>
      <c r="C63" s="79"/>
      <c r="D63" s="79"/>
      <c r="E63" s="79"/>
      <c r="F63" s="38">
        <v>0.75</v>
      </c>
      <c r="G63" s="18">
        <v>8808816.5</v>
      </c>
      <c r="H63" s="18">
        <f t="shared" ref="H63:H80" si="2">G63*0.75</f>
        <v>6606612.375</v>
      </c>
      <c r="I63" s="7"/>
    </row>
    <row r="64" spans="1:10" s="1" customFormat="1" x14ac:dyDescent="0.25">
      <c r="A64" s="79" t="s">
        <v>163</v>
      </c>
      <c r="B64" s="79"/>
      <c r="C64" s="79"/>
      <c r="D64" s="79"/>
      <c r="E64" s="79"/>
      <c r="F64" s="38">
        <v>0.75</v>
      </c>
      <c r="G64" s="18">
        <v>7920000</v>
      </c>
      <c r="H64" s="18">
        <f t="shared" si="2"/>
        <v>5940000</v>
      </c>
      <c r="I64" s="7"/>
    </row>
    <row r="65" spans="1:9" s="1" customFormat="1" x14ac:dyDescent="0.25">
      <c r="A65" s="79" t="s">
        <v>164</v>
      </c>
      <c r="B65" s="79"/>
      <c r="C65" s="79"/>
      <c r="D65" s="79"/>
      <c r="E65" s="79"/>
      <c r="F65" s="38">
        <v>0.75</v>
      </c>
      <c r="G65" s="18">
        <v>653758.5</v>
      </c>
      <c r="H65" s="18">
        <f t="shared" si="2"/>
        <v>490318.875</v>
      </c>
      <c r="I65" s="7"/>
    </row>
    <row r="66" spans="1:9" s="1" customFormat="1" x14ac:dyDescent="0.25">
      <c r="A66" s="79" t="s">
        <v>187</v>
      </c>
      <c r="B66" s="79"/>
      <c r="C66" s="79"/>
      <c r="D66" s="79"/>
      <c r="E66" s="79"/>
      <c r="F66" s="38">
        <v>0.75</v>
      </c>
      <c r="G66" s="18">
        <v>6075807</v>
      </c>
      <c r="H66" s="18">
        <f t="shared" si="2"/>
        <v>4556855.25</v>
      </c>
      <c r="I66" s="7"/>
    </row>
    <row r="67" spans="1:9" s="1" customFormat="1" x14ac:dyDescent="0.25">
      <c r="A67" s="79" t="s">
        <v>165</v>
      </c>
      <c r="B67" s="79"/>
      <c r="C67" s="79"/>
      <c r="D67" s="79"/>
      <c r="E67" s="79"/>
      <c r="F67" s="38">
        <v>0.75</v>
      </c>
      <c r="G67" s="18">
        <v>30375</v>
      </c>
      <c r="H67" s="18">
        <f t="shared" si="2"/>
        <v>22781.25</v>
      </c>
      <c r="I67" s="7"/>
    </row>
    <row r="68" spans="1:9" s="1" customFormat="1" x14ac:dyDescent="0.25">
      <c r="A68" s="79" t="s">
        <v>166</v>
      </c>
      <c r="B68" s="79"/>
      <c r="C68" s="79"/>
      <c r="D68" s="79"/>
      <c r="E68" s="79"/>
      <c r="F68" s="38">
        <v>0.75</v>
      </c>
      <c r="G68" s="18">
        <v>2656065.35</v>
      </c>
      <c r="H68" s="18">
        <f t="shared" si="2"/>
        <v>1992049.0125000002</v>
      </c>
      <c r="I68" s="7"/>
    </row>
    <row r="69" spans="1:9" s="1" customFormat="1" x14ac:dyDescent="0.25">
      <c r="A69" s="79" t="s">
        <v>167</v>
      </c>
      <c r="B69" s="79"/>
      <c r="C69" s="79"/>
      <c r="D69" s="79"/>
      <c r="E69" s="79"/>
      <c r="F69" s="38">
        <v>0.75</v>
      </c>
      <c r="G69" s="18">
        <v>797270</v>
      </c>
      <c r="H69" s="18">
        <f t="shared" si="2"/>
        <v>597952.5</v>
      </c>
      <c r="I69" s="7"/>
    </row>
    <row r="70" spans="1:9" s="1" customFormat="1" x14ac:dyDescent="0.25">
      <c r="A70" s="79" t="s">
        <v>168</v>
      </c>
      <c r="B70" s="79"/>
      <c r="C70" s="79"/>
      <c r="D70" s="79"/>
      <c r="E70" s="79"/>
      <c r="F70" s="38">
        <v>0.75</v>
      </c>
      <c r="G70" s="18">
        <v>2610000</v>
      </c>
      <c r="H70" s="18">
        <f t="shared" si="2"/>
        <v>1957500</v>
      </c>
      <c r="I70" s="7"/>
    </row>
    <row r="71" spans="1:9" s="1" customFormat="1" x14ac:dyDescent="0.25">
      <c r="A71" s="79" t="s">
        <v>169</v>
      </c>
      <c r="B71" s="79"/>
      <c r="C71" s="79"/>
      <c r="D71" s="79"/>
      <c r="E71" s="79"/>
      <c r="F71" s="38">
        <v>0.75</v>
      </c>
      <c r="G71" s="18">
        <v>6612000</v>
      </c>
      <c r="H71" s="18">
        <f t="shared" si="2"/>
        <v>4959000</v>
      </c>
      <c r="I71" s="7"/>
    </row>
    <row r="72" spans="1:9" s="1" customFormat="1" x14ac:dyDescent="0.25">
      <c r="A72" s="79" t="s">
        <v>170</v>
      </c>
      <c r="B72" s="79"/>
      <c r="C72" s="79"/>
      <c r="D72" s="79"/>
      <c r="E72" s="79"/>
      <c r="F72" s="38">
        <v>0.75</v>
      </c>
      <c r="G72" s="18">
        <v>2610000</v>
      </c>
      <c r="H72" s="18">
        <f t="shared" si="2"/>
        <v>1957500</v>
      </c>
      <c r="I72" s="7"/>
    </row>
    <row r="73" spans="1:9" s="1" customFormat="1" x14ac:dyDescent="0.25">
      <c r="A73" s="79" t="s">
        <v>171</v>
      </c>
      <c r="B73" s="79"/>
      <c r="C73" s="79"/>
      <c r="D73" s="79"/>
      <c r="E73" s="79"/>
      <c r="F73" s="38">
        <v>0.75</v>
      </c>
      <c r="G73" s="18">
        <v>2295000</v>
      </c>
      <c r="H73" s="18">
        <f t="shared" si="2"/>
        <v>1721250</v>
      </c>
      <c r="I73" s="7"/>
    </row>
    <row r="74" spans="1:9" s="1" customFormat="1" x14ac:dyDescent="0.25">
      <c r="A74" s="79" t="s">
        <v>188</v>
      </c>
      <c r="B74" s="79"/>
      <c r="C74" s="79"/>
      <c r="D74" s="79"/>
      <c r="E74" s="79"/>
      <c r="F74" s="38">
        <v>0.75</v>
      </c>
      <c r="G74" s="18">
        <v>299849</v>
      </c>
      <c r="H74" s="18">
        <f t="shared" si="2"/>
        <v>224886.75</v>
      </c>
      <c r="I74" s="7"/>
    </row>
    <row r="75" spans="1:9" s="1" customFormat="1" x14ac:dyDescent="0.25">
      <c r="A75" s="79" t="s">
        <v>189</v>
      </c>
      <c r="B75" s="79"/>
      <c r="C75" s="79"/>
      <c r="D75" s="79"/>
      <c r="E75" s="79"/>
      <c r="F75" s="38">
        <v>0.75</v>
      </c>
      <c r="G75" s="18">
        <v>146790</v>
      </c>
      <c r="H75" s="18">
        <f t="shared" si="2"/>
        <v>110092.5</v>
      </c>
      <c r="I75" s="7"/>
    </row>
    <row r="76" spans="1:9" s="1" customFormat="1" x14ac:dyDescent="0.25">
      <c r="A76" s="79" t="s">
        <v>190</v>
      </c>
      <c r="B76" s="79"/>
      <c r="C76" s="79"/>
      <c r="D76" s="79"/>
      <c r="E76" s="79"/>
      <c r="F76" s="38">
        <v>0.75</v>
      </c>
      <c r="G76" s="18">
        <v>251900</v>
      </c>
      <c r="H76" s="18">
        <f t="shared" si="2"/>
        <v>188925</v>
      </c>
      <c r="I76" s="7"/>
    </row>
    <row r="77" spans="1:9" s="1" customFormat="1" x14ac:dyDescent="0.25">
      <c r="A77" s="79" t="s">
        <v>191</v>
      </c>
      <c r="B77" s="79"/>
      <c r="C77" s="79"/>
      <c r="D77" s="79"/>
      <c r="E77" s="79"/>
      <c r="F77" s="38">
        <v>0.75</v>
      </c>
      <c r="G77" s="18">
        <v>73665</v>
      </c>
      <c r="H77" s="18">
        <f t="shared" si="2"/>
        <v>55248.75</v>
      </c>
      <c r="I77" s="7"/>
    </row>
    <row r="78" spans="1:9" x14ac:dyDescent="0.25">
      <c r="A78" s="79" t="s">
        <v>192</v>
      </c>
      <c r="B78" s="79"/>
      <c r="C78" s="79"/>
      <c r="D78" s="79"/>
      <c r="E78" s="79"/>
      <c r="F78" s="38">
        <v>0.75</v>
      </c>
      <c r="G78" s="22">
        <v>3340176</v>
      </c>
      <c r="H78" s="18">
        <f t="shared" si="2"/>
        <v>2505132</v>
      </c>
      <c r="I78" s="21"/>
    </row>
    <row r="79" spans="1:9" x14ac:dyDescent="0.25">
      <c r="A79" s="79" t="s">
        <v>193</v>
      </c>
      <c r="B79" s="79"/>
      <c r="C79" s="79"/>
      <c r="D79" s="79"/>
      <c r="E79" s="79"/>
      <c r="F79" s="38">
        <v>0.75</v>
      </c>
      <c r="G79" s="22">
        <v>5978244</v>
      </c>
      <c r="H79" s="18">
        <f t="shared" si="2"/>
        <v>4483683</v>
      </c>
      <c r="I79" s="21"/>
    </row>
    <row r="80" spans="1:9" x14ac:dyDescent="0.25">
      <c r="A80" s="79" t="s">
        <v>194</v>
      </c>
      <c r="B80" s="79"/>
      <c r="C80" s="79"/>
      <c r="D80" s="79"/>
      <c r="E80" s="79"/>
      <c r="F80" s="38">
        <v>0.75</v>
      </c>
      <c r="G80" s="22">
        <v>2443295</v>
      </c>
      <c r="H80" s="18">
        <f t="shared" si="2"/>
        <v>1832471.25</v>
      </c>
      <c r="I80" s="21"/>
    </row>
    <row r="81" spans="1:9" x14ac:dyDescent="0.25">
      <c r="A81" s="79" t="s">
        <v>195</v>
      </c>
      <c r="B81" s="79"/>
      <c r="C81" s="79"/>
      <c r="D81" s="79"/>
      <c r="E81" s="79"/>
      <c r="F81" s="37">
        <v>0.5</v>
      </c>
      <c r="G81" s="22">
        <v>4775022</v>
      </c>
      <c r="H81" s="18">
        <f>G81*0.5</f>
        <v>2387511</v>
      </c>
      <c r="I81" s="21"/>
    </row>
    <row r="82" spans="1:9" s="20" customFormat="1" x14ac:dyDescent="0.25">
      <c r="A82" s="83" t="s">
        <v>197</v>
      </c>
      <c r="B82" s="83"/>
      <c r="C82" s="83"/>
      <c r="D82" s="83"/>
      <c r="E82" s="83"/>
      <c r="F82" s="23"/>
      <c r="G82" s="24">
        <f>SUM(G55:G81)</f>
        <v>109203799.84999999</v>
      </c>
      <c r="H82" s="24">
        <f>SUM(H55:H81)</f>
        <v>65514926.637500003</v>
      </c>
      <c r="I82" s="23"/>
    </row>
    <row r="83" spans="1:9" s="20" customFormat="1" x14ac:dyDescent="0.25">
      <c r="A83" s="83" t="s">
        <v>196</v>
      </c>
      <c r="B83" s="83"/>
      <c r="C83" s="83"/>
      <c r="D83" s="83"/>
      <c r="E83" s="83"/>
      <c r="F83" s="23"/>
      <c r="G83" s="24">
        <f>G82+G50+G32</f>
        <v>154656799.84999999</v>
      </c>
      <c r="H83" s="24">
        <f>H82+H50+H32</f>
        <v>91849195.287500009</v>
      </c>
      <c r="I83" s="23"/>
    </row>
    <row r="84" spans="1:9" x14ac:dyDescent="0.25">
      <c r="A84" s="25" t="s">
        <v>201</v>
      </c>
      <c r="B84" s="26"/>
      <c r="C84" s="27"/>
      <c r="D84" s="25" t="s">
        <v>204</v>
      </c>
      <c r="E84" s="26"/>
      <c r="F84" s="27"/>
      <c r="G84" s="36" t="s">
        <v>207</v>
      </c>
      <c r="H84" s="28"/>
      <c r="I84" s="29"/>
    </row>
    <row r="85" spans="1:9" x14ac:dyDescent="0.25">
      <c r="A85" s="60"/>
      <c r="B85" s="61"/>
      <c r="C85" s="62"/>
      <c r="D85" s="60"/>
      <c r="E85" s="61"/>
      <c r="F85" s="62"/>
      <c r="G85" s="30"/>
      <c r="H85" s="31"/>
      <c r="I85" s="32"/>
    </row>
    <row r="86" spans="1:9" x14ac:dyDescent="0.25">
      <c r="A86" s="60"/>
      <c r="B86" s="61"/>
      <c r="C86" s="62"/>
      <c r="D86" s="60"/>
      <c r="E86" s="61"/>
      <c r="F86" s="62"/>
      <c r="G86" s="57"/>
      <c r="H86" s="58"/>
      <c r="I86" s="59"/>
    </row>
    <row r="87" spans="1:9" x14ac:dyDescent="0.25">
      <c r="A87" s="63" t="s">
        <v>202</v>
      </c>
      <c r="B87" s="64"/>
      <c r="C87" s="65"/>
      <c r="D87" s="63" t="s">
        <v>205</v>
      </c>
      <c r="E87" s="64"/>
      <c r="F87" s="65"/>
      <c r="G87" s="30"/>
      <c r="H87" s="31"/>
      <c r="I87" s="32"/>
    </row>
    <row r="88" spans="1:9" x14ac:dyDescent="0.25">
      <c r="A88" s="66" t="s">
        <v>203</v>
      </c>
      <c r="B88" s="67"/>
      <c r="C88" s="68"/>
      <c r="D88" s="66" t="s">
        <v>206</v>
      </c>
      <c r="E88" s="67"/>
      <c r="F88" s="68"/>
      <c r="G88" s="33"/>
      <c r="H88" s="34"/>
      <c r="I88" s="35"/>
    </row>
  </sheetData>
  <mergeCells count="71">
    <mergeCell ref="A41:A42"/>
    <mergeCell ref="F16:F18"/>
    <mergeCell ref="A83:E83"/>
    <mergeCell ref="A85:C85"/>
    <mergeCell ref="A82:E82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70:E70"/>
    <mergeCell ref="A69:E69"/>
    <mergeCell ref="A56:E56"/>
    <mergeCell ref="A55:E55"/>
    <mergeCell ref="A63:E63"/>
    <mergeCell ref="A62:E62"/>
    <mergeCell ref="A66:E66"/>
    <mergeCell ref="A64:E64"/>
    <mergeCell ref="A65:E65"/>
    <mergeCell ref="A57:E57"/>
    <mergeCell ref="A59:E59"/>
    <mergeCell ref="A58:E58"/>
    <mergeCell ref="A60:E60"/>
    <mergeCell ref="A61:E61"/>
    <mergeCell ref="B46:B47"/>
    <mergeCell ref="A67:E67"/>
    <mergeCell ref="A68:E68"/>
    <mergeCell ref="A53:E53"/>
    <mergeCell ref="A50:E50"/>
    <mergeCell ref="C48:C49"/>
    <mergeCell ref="A46:A49"/>
    <mergeCell ref="A52:E52"/>
    <mergeCell ref="A54:E54"/>
    <mergeCell ref="B48:B49"/>
    <mergeCell ref="E16:E18"/>
    <mergeCell ref="A37:A40"/>
    <mergeCell ref="C39:C41"/>
    <mergeCell ref="B16:B18"/>
    <mergeCell ref="B25:B26"/>
    <mergeCell ref="A32:E32"/>
    <mergeCell ref="A16:A18"/>
    <mergeCell ref="A30:A31"/>
    <mergeCell ref="C16:C18"/>
    <mergeCell ref="A19:A20"/>
    <mergeCell ref="C19:C20"/>
    <mergeCell ref="B39:B40"/>
    <mergeCell ref="B41:B42"/>
    <mergeCell ref="A25:A26"/>
    <mergeCell ref="A27:A28"/>
    <mergeCell ref="C27:C28"/>
    <mergeCell ref="A1:I1"/>
    <mergeCell ref="A2:I2"/>
    <mergeCell ref="A10:A12"/>
    <mergeCell ref="B10:B12"/>
    <mergeCell ref="A14:A15"/>
    <mergeCell ref="G3:H3"/>
    <mergeCell ref="G4:H4"/>
    <mergeCell ref="G86:I86"/>
    <mergeCell ref="A86:C86"/>
    <mergeCell ref="A87:C87"/>
    <mergeCell ref="A88:C88"/>
    <mergeCell ref="D85:F85"/>
    <mergeCell ref="D86:F86"/>
    <mergeCell ref="D87:F87"/>
    <mergeCell ref="D88:F88"/>
  </mergeCells>
  <pageMargins left="0.5" right="0.45" top="0.75" bottom="0.75" header="0.3" footer="0.3"/>
  <pageSetup paperSize="1000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planning1</cp:lastModifiedBy>
  <cp:lastPrinted>2018-02-13T00:38:31Z</cp:lastPrinted>
  <dcterms:created xsi:type="dcterms:W3CDTF">2018-01-30T00:59:58Z</dcterms:created>
  <dcterms:modified xsi:type="dcterms:W3CDTF">2018-03-06T01:43:05Z</dcterms:modified>
</cp:coreProperties>
</file>