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95" windowHeight="6885" tabRatio="782" activeTab="0"/>
  </bookViews>
  <sheets>
    <sheet name="LBP Form No. 1" sheetId="1" r:id="rId1"/>
    <sheet name="Summary" sheetId="2" r:id="rId2"/>
    <sheet name="Mayor" sheetId="3" r:id="rId3"/>
    <sheet name="IAS" sheetId="4" r:id="rId4"/>
    <sheet name="PSTMO" sheetId="5" r:id="rId5"/>
    <sheet name="MCDRRMO" sheetId="6" r:id="rId6"/>
    <sheet name="MADAC" sheetId="7" r:id="rId7"/>
    <sheet name="BPLO" sheetId="8" r:id="rId8"/>
    <sheet name="CUPAO" sheetId="9" r:id="rId9"/>
    <sheet name="Library" sheetId="10" r:id="rId10"/>
    <sheet name="Tourism" sheetId="11" r:id="rId11"/>
    <sheet name="CMPI" sheetId="12" r:id="rId12"/>
    <sheet name="CMU" sheetId="13" r:id="rId13"/>
    <sheet name="PESO" sheetId="14" r:id="rId14"/>
    <sheet name="MCAT" sheetId="15" r:id="rId15"/>
    <sheet name="MPIO" sheetId="16" r:id="rId16"/>
    <sheet name="Senior" sheetId="17" r:id="rId17"/>
    <sheet name="PDAO" sheetId="18" r:id="rId18"/>
    <sheet name="Sports" sheetId="19" r:id="rId19"/>
    <sheet name="Market" sheetId="20" r:id="rId20"/>
    <sheet name="Coop" sheetId="21" r:id="rId21"/>
    <sheet name="CENRO" sheetId="22" r:id="rId22"/>
    <sheet name="RTC" sheetId="23" r:id="rId23"/>
    <sheet name="MTC" sheetId="24" r:id="rId24"/>
    <sheet name="Fiscal" sheetId="25" r:id="rId25"/>
    <sheet name="DepEd" sheetId="26" r:id="rId26"/>
    <sheet name="DILG" sheetId="27" r:id="rId27"/>
    <sheet name="COA" sheetId="28" r:id="rId28"/>
    <sheet name="COMELEC" sheetId="29" r:id="rId29"/>
    <sheet name="PNP" sheetId="30" r:id="rId30"/>
    <sheet name="Fire" sheetId="31" r:id="rId31"/>
    <sheet name="Jail" sheetId="32" r:id="rId32"/>
    <sheet name="Admin" sheetId="33" r:id="rId33"/>
    <sheet name="HRMDD" sheetId="34" r:id="rId34"/>
    <sheet name="Budget" sheetId="35" r:id="rId35"/>
    <sheet name="Planning" sheetId="36" r:id="rId36"/>
    <sheet name="Acctg." sheetId="37" r:id="rId37"/>
    <sheet name="Legal" sheetId="38" r:id="rId38"/>
    <sheet name="GSD" sheetId="39" r:id="rId39"/>
    <sheet name="Treasury" sheetId="40" r:id="rId40"/>
    <sheet name="Assessor" sheetId="41" r:id="rId41"/>
    <sheet name="Health" sheetId="42" r:id="rId42"/>
    <sheet name="Civil" sheetId="43" r:id="rId43"/>
    <sheet name="Eng'g" sheetId="44" r:id="rId44"/>
    <sheet name="CSWDD" sheetId="45" r:id="rId45"/>
    <sheet name="Vice" sheetId="46" r:id="rId46"/>
    <sheet name="COUN." sheetId="47" r:id="rId47"/>
    <sheet name="Sec" sheetId="48" r:id="rId48"/>
  </sheets>
  <externalReferences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36">'Acctg.'!$A$1:$G$43</definedName>
    <definedName name="_xlnm.Print_Area" localSheetId="32">'Admin'!$A$1:$G$54</definedName>
    <definedName name="_xlnm.Print_Area" localSheetId="40">'Assessor'!$A$1:$G$43</definedName>
    <definedName name="_xlnm.Print_Area" localSheetId="7">'BPLO'!$A$1:$G$48</definedName>
    <definedName name="_xlnm.Print_Area" localSheetId="34">'Budget'!$A$1:$G$45</definedName>
    <definedName name="_xlnm.Print_Area" localSheetId="21">'CENRO'!$A$1:$G$59</definedName>
    <definedName name="_xlnm.Print_Area" localSheetId="42">'Civil'!$A$1:$G$45</definedName>
    <definedName name="_xlnm.Print_Area" localSheetId="11">'CMPI'!$A$1:$G$64</definedName>
    <definedName name="_xlnm.Print_Area" localSheetId="12">'CMU'!$A$1:$G$100</definedName>
    <definedName name="_xlnm.Print_Area" localSheetId="27">'COA'!$A$1:$G$20</definedName>
    <definedName name="_xlnm.Print_Area" localSheetId="28">'COMELEC'!$A$1:$G$21</definedName>
    <definedName name="_xlnm.Print_Area" localSheetId="20">'Coop'!$A$1:$G$51</definedName>
    <definedName name="_xlnm.Print_Area" localSheetId="46">'COUN.'!$A$1:$G$47</definedName>
    <definedName name="_xlnm.Print_Area" localSheetId="44">'CSWDD'!$A$1:$G$69</definedName>
    <definedName name="_xlnm.Print_Area" localSheetId="8">'CUPAO'!$A$1:$G$51</definedName>
    <definedName name="_xlnm.Print_Area" localSheetId="25">'DepEd'!$A$1:$G$20</definedName>
    <definedName name="_xlnm.Print_Area" localSheetId="26">'DILG'!$A$1:$G$20</definedName>
    <definedName name="_xlnm.Print_Area" localSheetId="43">'Eng''g'!$A$1:$G$60</definedName>
    <definedName name="_xlnm.Print_Area" localSheetId="30">'Fire'!$A$1:$G$22</definedName>
    <definedName name="_xlnm.Print_Area" localSheetId="24">'Fiscal'!$A$1:$G$21</definedName>
    <definedName name="_xlnm.Print_Area" localSheetId="38">'GSD'!$A$1:$G$66</definedName>
    <definedName name="_xlnm.Print_Area" localSheetId="41">'Health'!$A$1:$G$91</definedName>
    <definedName name="_xlnm.Print_Area" localSheetId="33">'HRMDD'!$A$1:$G$50</definedName>
    <definedName name="_xlnm.Print_Area" localSheetId="3">'IAS'!$A$1:$G$43</definedName>
    <definedName name="_xlnm.Print_Area" localSheetId="31">'Jail'!$A$1:$G$20</definedName>
    <definedName name="_xlnm.Print_Area" localSheetId="0">'LBP Form No. 1'!$A$1:$H$436</definedName>
    <definedName name="_xlnm.Print_Area" localSheetId="37">'Legal'!$A$1:$G$53</definedName>
    <definedName name="_xlnm.Print_Area" localSheetId="9">'Library'!$A$1:$G$50</definedName>
    <definedName name="_xlnm.Print_Area" localSheetId="6">'MADAC'!$A$1:$G$57</definedName>
    <definedName name="_xlnm.Print_Area" localSheetId="19">'Market'!$A$1:$G$37</definedName>
    <definedName name="_xlnm.Print_Area" localSheetId="2">'Mayor'!$A$1:$G$97</definedName>
    <definedName name="_xlnm.Print_Area" localSheetId="14">'MCAT'!$A$1:$G$44</definedName>
    <definedName name="_xlnm.Print_Area" localSheetId="5">'MCDRRMO'!$A$1:$G$43</definedName>
    <definedName name="_xlnm.Print_Area" localSheetId="15">'MPIO'!$A$1:$G$47</definedName>
    <definedName name="_xlnm.Print_Area" localSheetId="23">'MTC'!$A$1:$G$20</definedName>
    <definedName name="_xlnm.Print_Area" localSheetId="17">'PDAO'!$A$1:$G$51</definedName>
    <definedName name="_xlnm.Print_Area" localSheetId="13">'PESO'!$A$1:$G$80</definedName>
    <definedName name="_xlnm.Print_Area" localSheetId="35">'Planning'!$A$1:$G$57</definedName>
    <definedName name="_xlnm.Print_Area" localSheetId="29">'PNP'!$A$1:$G$19</definedName>
    <definedName name="_xlnm.Print_Area" localSheetId="4">'PSTMO'!$A$1:$G$56</definedName>
    <definedName name="_xlnm.Print_Area" localSheetId="22">'RTC'!$A$1:$G$21</definedName>
    <definedName name="_xlnm.Print_Area" localSheetId="47">'Sec'!$A$1:$G$46</definedName>
    <definedName name="_xlnm.Print_Area" localSheetId="16">'Senior'!$A$1:$G$58</definedName>
    <definedName name="_xlnm.Print_Area" localSheetId="18">'Sports'!$A$1:$G$50</definedName>
    <definedName name="_xlnm.Print_Area" localSheetId="10">'Tourism'!$A$1:$G$55</definedName>
    <definedName name="_xlnm.Print_Area" localSheetId="39">'Treasury'!$A$1:$G$61</definedName>
    <definedName name="_xlnm.Print_Area" localSheetId="45">'Vice'!$A$1:$G$51</definedName>
    <definedName name="_xlnm.Print_Titles" localSheetId="36">'Acctg.'!$1:$9</definedName>
    <definedName name="_xlnm.Print_Titles" localSheetId="32">'Admin'!$1:$9</definedName>
    <definedName name="_xlnm.Print_Titles" localSheetId="40">'Assessor'!$1:$9</definedName>
    <definedName name="_xlnm.Print_Titles" localSheetId="7">'BPLO'!$1:$9</definedName>
    <definedName name="_xlnm.Print_Titles" localSheetId="34">'Budget'!$1:$9</definedName>
    <definedName name="_xlnm.Print_Titles" localSheetId="21">'CENRO'!$1:$9</definedName>
    <definedName name="_xlnm.Print_Titles" localSheetId="42">'Civil'!$1:$9</definedName>
    <definedName name="_xlnm.Print_Titles" localSheetId="11">'CMPI'!$1:$9</definedName>
    <definedName name="_xlnm.Print_Titles" localSheetId="12">'CMU'!$1:$9</definedName>
    <definedName name="_xlnm.Print_Titles" localSheetId="20">'Coop'!$1:$9</definedName>
    <definedName name="_xlnm.Print_Titles" localSheetId="46">'COUN.'!$1:$9</definedName>
    <definedName name="_xlnm.Print_Titles" localSheetId="44">'CSWDD'!$1:$9</definedName>
    <definedName name="_xlnm.Print_Titles" localSheetId="8">'CUPAO'!$1:$8</definedName>
    <definedName name="_xlnm.Print_Titles" localSheetId="43">'Eng''g'!$1:$9</definedName>
    <definedName name="_xlnm.Print_Titles" localSheetId="38">'GSD'!$1:$9</definedName>
    <definedName name="_xlnm.Print_Titles" localSheetId="41">'Health'!$1:$9</definedName>
    <definedName name="_xlnm.Print_Titles" localSheetId="33">'HRMDD'!$1:$9</definedName>
    <definedName name="_xlnm.Print_Titles" localSheetId="3">'IAS'!$1:$9</definedName>
    <definedName name="_xlnm.Print_Titles" localSheetId="0">'LBP Form No. 1'!$1:$10</definedName>
    <definedName name="_xlnm.Print_Titles" localSheetId="37">'Legal'!$1:$9</definedName>
    <definedName name="_xlnm.Print_Titles" localSheetId="9">'Library'!$1:$9</definedName>
    <definedName name="_xlnm.Print_Titles" localSheetId="6">'MADAC'!$1:$9</definedName>
    <definedName name="_xlnm.Print_Titles" localSheetId="19">'Market'!$1:$9</definedName>
    <definedName name="_xlnm.Print_Titles" localSheetId="2">'Mayor'!$1:$9</definedName>
    <definedName name="_xlnm.Print_Titles" localSheetId="14">'MCAT'!$1:$9</definedName>
    <definedName name="_xlnm.Print_Titles" localSheetId="5">'MCDRRMO'!$1:$9</definedName>
    <definedName name="_xlnm.Print_Titles" localSheetId="15">'MPIO'!$1:$9</definedName>
    <definedName name="_xlnm.Print_Titles" localSheetId="17">'PDAO'!$1:$9</definedName>
    <definedName name="_xlnm.Print_Titles" localSheetId="13">'PESO'!$1:$9</definedName>
    <definedName name="_xlnm.Print_Titles" localSheetId="35">'Planning'!$1:$9</definedName>
    <definedName name="_xlnm.Print_Titles" localSheetId="4">'PSTMO'!$1:$9</definedName>
    <definedName name="_xlnm.Print_Titles" localSheetId="47">'Sec'!$1:$9</definedName>
    <definedName name="_xlnm.Print_Titles" localSheetId="16">'Senior'!$1:$9</definedName>
    <definedName name="_xlnm.Print_Titles" localSheetId="18">'Sports'!$1:$9</definedName>
    <definedName name="_xlnm.Print_Titles" localSheetId="10">'Tourism'!$1:$9</definedName>
    <definedName name="_xlnm.Print_Titles" localSheetId="39">'Treasury'!$1:$9</definedName>
    <definedName name="_xlnm.Print_Titles" localSheetId="45">'Vice'!$1:$9</definedName>
  </definedNames>
  <calcPr fullCalcOnLoad="1"/>
</workbook>
</file>

<file path=xl/sharedStrings.xml><?xml version="1.0" encoding="utf-8"?>
<sst xmlns="http://schemas.openxmlformats.org/spreadsheetml/2006/main" count="4481" uniqueCount="832">
  <si>
    <t>1.0 CURRENT OPERATING EXPENDITURES</t>
  </si>
  <si>
    <t>1.1 PERSONAL SERVICES</t>
  </si>
  <si>
    <t>Salaries and Wages</t>
  </si>
  <si>
    <t>Other Compensation</t>
  </si>
  <si>
    <t>Personnel Economic Relief Allowance (PERA)</t>
  </si>
  <si>
    <t>Representation Allowance (RA)</t>
  </si>
  <si>
    <t>Transportation Allowance (TA)</t>
  </si>
  <si>
    <t>Clothing/Uniform Allowance</t>
  </si>
  <si>
    <t>Overtime and Night Pay</t>
  </si>
  <si>
    <t>Cash Gift</t>
  </si>
  <si>
    <t>Year End Bonus</t>
  </si>
  <si>
    <t>PAG-IBIG Contributions</t>
  </si>
  <si>
    <t>PHILHEALTH Contributions</t>
  </si>
  <si>
    <t>TOTAL 1.1 PERSONAL SERVICES</t>
  </si>
  <si>
    <t>Travelling Expenses - Local</t>
  </si>
  <si>
    <t>Training Expenses</t>
  </si>
  <si>
    <t xml:space="preserve">Office Supplies Expenses              </t>
  </si>
  <si>
    <t>Advertising Expenses</t>
  </si>
  <si>
    <t>Representation Expenses</t>
  </si>
  <si>
    <t>Consultancy Services</t>
  </si>
  <si>
    <t>Donations</t>
  </si>
  <si>
    <t>Fidelity Bond Premiums</t>
  </si>
  <si>
    <t>Insurance Expenses</t>
  </si>
  <si>
    <t>Other Maintenance &amp; Operating Expenses</t>
  </si>
  <si>
    <t>TOTAL 1.2 MOOE</t>
  </si>
  <si>
    <t>1.3 FINANCIAL EXPENSES</t>
  </si>
  <si>
    <t>Interest Expenses</t>
  </si>
  <si>
    <t>TOTAL 1.3 FINANCIAL EXPENSES</t>
  </si>
  <si>
    <t>2.0 CAPITAL OUTLAY</t>
  </si>
  <si>
    <t>Office Equipment</t>
  </si>
  <si>
    <t>Furniture and Fixtures</t>
  </si>
  <si>
    <t>Motor Vehicles</t>
  </si>
  <si>
    <t>TOTAL 2.0 CAPITAL OUTLAY</t>
  </si>
  <si>
    <t>TOTAL APPROPRIATION</t>
  </si>
  <si>
    <t>Prepared by:</t>
  </si>
  <si>
    <t>Approved by:</t>
  </si>
  <si>
    <t>(1)</t>
  </si>
  <si>
    <t>(2)</t>
  </si>
  <si>
    <t>(3)</t>
  </si>
  <si>
    <t>(4)</t>
  </si>
  <si>
    <t>(5)</t>
  </si>
  <si>
    <t>Hazard Pay</t>
  </si>
  <si>
    <t>Accountable Forms Expenses</t>
  </si>
  <si>
    <t>Subscription Expenses</t>
  </si>
  <si>
    <t>Communication Equipment</t>
  </si>
  <si>
    <t>Other Machinery and Equipment</t>
  </si>
  <si>
    <t>Reviewed by:</t>
  </si>
  <si>
    <t>OBJECT OF EXPENDITURES</t>
  </si>
  <si>
    <t>Personnel Benefit Contributions</t>
  </si>
  <si>
    <t>Repairs &amp; Maintenance - Furniture and Fixtures</t>
  </si>
  <si>
    <r>
      <t xml:space="preserve">Office/Department: </t>
    </r>
    <r>
      <rPr>
        <b/>
        <sz val="12"/>
        <rFont val="Palatino Linotype"/>
        <family val="1"/>
      </rPr>
      <t>OFFICE OF THE CITY MAYOR</t>
    </r>
  </si>
  <si>
    <r>
      <t xml:space="preserve">Office/Department: </t>
    </r>
    <r>
      <rPr>
        <b/>
        <sz val="12"/>
        <rFont val="Palatino Linotype"/>
        <family val="1"/>
      </rPr>
      <t>CITY BUDGET DEPARTMENT</t>
    </r>
  </si>
  <si>
    <r>
      <t xml:space="preserve">Office/Department: </t>
    </r>
    <r>
      <rPr>
        <b/>
        <sz val="12"/>
        <rFont val="Palatino Linotype"/>
        <family val="1"/>
      </rPr>
      <t>MAYOR'S COMPLAINT AND ACTION TEAM</t>
    </r>
  </si>
  <si>
    <r>
      <t xml:space="preserve">Office/Department: </t>
    </r>
    <r>
      <rPr>
        <b/>
        <sz val="12"/>
        <rFont val="Palatino Linotype"/>
        <family val="1"/>
      </rPr>
      <t>PUBLIC SAFETY AND TRAFFIC MANAGEMENT OFFICE</t>
    </r>
  </si>
  <si>
    <r>
      <t xml:space="preserve">Office/Department: </t>
    </r>
    <r>
      <rPr>
        <b/>
        <sz val="12"/>
        <rFont val="Palatino Linotype"/>
        <family val="1"/>
      </rPr>
      <t>OFFICE OF THE CITY VICE MAYOR</t>
    </r>
  </si>
  <si>
    <r>
      <t xml:space="preserve">Office/Department: </t>
    </r>
    <r>
      <rPr>
        <b/>
        <sz val="12"/>
        <rFont val="Palatino Linotype"/>
        <family val="1"/>
      </rPr>
      <t>OFFICE OF THE SANGGUNIANG PANLUNGSOD</t>
    </r>
  </si>
  <si>
    <r>
      <t xml:space="preserve">Office/Department: </t>
    </r>
    <r>
      <rPr>
        <b/>
        <sz val="12"/>
        <rFont val="Palatino Linotype"/>
        <family val="1"/>
      </rPr>
      <t>MARKET MANAGEMENT OFFICE</t>
    </r>
  </si>
  <si>
    <r>
      <t xml:space="preserve">Office/Department: </t>
    </r>
    <r>
      <rPr>
        <b/>
        <sz val="12"/>
        <rFont val="Palatino Linotype"/>
        <family val="1"/>
      </rPr>
      <t>COOPERATIVE DEVELOPMENT OFFICE</t>
    </r>
  </si>
  <si>
    <r>
      <t xml:space="preserve">Office/Department: </t>
    </r>
    <r>
      <rPr>
        <b/>
        <sz val="12"/>
        <rFont val="Palatino Linotype"/>
        <family val="1"/>
      </rPr>
      <t>OFFICE OF THE SENIOR CITIZEN</t>
    </r>
  </si>
  <si>
    <r>
      <t xml:space="preserve">Office/Department: </t>
    </r>
    <r>
      <rPr>
        <b/>
        <sz val="12"/>
        <rFont val="Palatino Linotype"/>
        <family val="1"/>
      </rPr>
      <t>CITY SOCIAL WELFARE &amp; DEVELOPMENT DEPARTMENT</t>
    </r>
  </si>
  <si>
    <r>
      <t xml:space="preserve">Office/Department: </t>
    </r>
    <r>
      <rPr>
        <b/>
        <sz val="12"/>
        <rFont val="Palatino Linotype"/>
        <family val="1"/>
      </rPr>
      <t>COMMUNITY AND URBAN POOR AFFAIRS OFFICE</t>
    </r>
  </si>
  <si>
    <r>
      <t xml:space="preserve">Office/Department: </t>
    </r>
    <r>
      <rPr>
        <b/>
        <sz val="12"/>
        <rFont val="Palatino Linotype"/>
        <family val="1"/>
      </rPr>
      <t>PUBLIC EMPLOYMENT SERVICE OFFICE</t>
    </r>
  </si>
  <si>
    <r>
      <t xml:space="preserve">Office/Department: </t>
    </r>
    <r>
      <rPr>
        <b/>
        <sz val="12"/>
        <rFont val="Palatino Linotype"/>
        <family val="1"/>
      </rPr>
      <t>CITY HEALTH DEPARTMENT</t>
    </r>
  </si>
  <si>
    <r>
      <t xml:space="preserve">Office/Department: </t>
    </r>
    <r>
      <rPr>
        <b/>
        <sz val="12"/>
        <rFont val="Palatino Linotype"/>
        <family val="1"/>
      </rPr>
      <t>SPORTS DEVELOPMENT OFFICE</t>
    </r>
  </si>
  <si>
    <r>
      <t xml:space="preserve">Office/Department: </t>
    </r>
    <r>
      <rPr>
        <b/>
        <sz val="12"/>
        <rFont val="Palatino Linotype"/>
        <family val="1"/>
      </rPr>
      <t>CITY OF MALABON POLYTECHNIC INSTITUTE</t>
    </r>
  </si>
  <si>
    <r>
      <t xml:space="preserve">Office/Department: </t>
    </r>
    <r>
      <rPr>
        <b/>
        <sz val="12"/>
        <rFont val="Palatino Linotype"/>
        <family val="1"/>
      </rPr>
      <t>CITY LEGAL DEPARTMENT</t>
    </r>
  </si>
  <si>
    <r>
      <t xml:space="preserve">Office/Department: </t>
    </r>
    <r>
      <rPr>
        <b/>
        <sz val="12"/>
        <rFont val="Palatino Linotype"/>
        <family val="1"/>
      </rPr>
      <t>CITY LIBRARY</t>
    </r>
  </si>
  <si>
    <r>
      <t xml:space="preserve">Office/Department: </t>
    </r>
    <r>
      <rPr>
        <b/>
        <sz val="12"/>
        <rFont val="Palatino Linotype"/>
        <family val="1"/>
      </rPr>
      <t>MALABON PUBLIC INFORMATION OFFICE</t>
    </r>
  </si>
  <si>
    <r>
      <t xml:space="preserve">Office/Department: </t>
    </r>
    <r>
      <rPr>
        <b/>
        <sz val="12"/>
        <rFont val="Palatino Linotype"/>
        <family val="1"/>
      </rPr>
      <t>CITY ASSESSMENT DEPARTMENT</t>
    </r>
  </si>
  <si>
    <r>
      <t xml:space="preserve">Office/Department: </t>
    </r>
    <r>
      <rPr>
        <b/>
        <sz val="12"/>
        <rFont val="Palatino Linotype"/>
        <family val="1"/>
      </rPr>
      <t>CITY TREASURY DEPARTMENT</t>
    </r>
  </si>
  <si>
    <r>
      <t xml:space="preserve">Office/Department: </t>
    </r>
    <r>
      <rPr>
        <b/>
        <sz val="12"/>
        <rFont val="Palatino Linotype"/>
        <family val="1"/>
      </rPr>
      <t>CITY GENERAL SERVICES DEPARTMENT</t>
    </r>
  </si>
  <si>
    <r>
      <t xml:space="preserve">Office/Department: </t>
    </r>
    <r>
      <rPr>
        <b/>
        <sz val="12"/>
        <rFont val="Palatino Linotype"/>
        <family val="1"/>
      </rPr>
      <t>CITY CIVIL REGISTRY</t>
    </r>
  </si>
  <si>
    <r>
      <t xml:space="preserve">Office/Department: </t>
    </r>
    <r>
      <rPr>
        <b/>
        <sz val="12"/>
        <rFont val="Palatino Linotype"/>
        <family val="1"/>
      </rPr>
      <t>CITY HUMAN RESOURCE MANAGEMENT &amp; DEV'T. DEPT.</t>
    </r>
  </si>
  <si>
    <r>
      <t xml:space="preserve">Office/Department: </t>
    </r>
    <r>
      <rPr>
        <b/>
        <sz val="12"/>
        <rFont val="Palatino Linotype"/>
        <family val="1"/>
      </rPr>
      <t>OFFICE OF THE CITY ADMINISTRATOR</t>
    </r>
  </si>
  <si>
    <r>
      <t xml:space="preserve">Office/Department: </t>
    </r>
    <r>
      <rPr>
        <b/>
        <sz val="12"/>
        <rFont val="Palatino Linotype"/>
        <family val="1"/>
      </rPr>
      <t>OFFICE OF THE SECRETARY TO THE SANGGUNIAN</t>
    </r>
  </si>
  <si>
    <t>Kasalang Bayan</t>
  </si>
  <si>
    <t xml:space="preserve">Christmas Presentation             </t>
  </si>
  <si>
    <t>Furniture &amp; Fixtures</t>
  </si>
  <si>
    <t>RODERICK D. TONGOL</t>
  </si>
  <si>
    <t>Membership Dues and Contribution to Organizations</t>
  </si>
  <si>
    <t>Other Personnel Benefits</t>
  </si>
  <si>
    <t>Sub-Total</t>
  </si>
  <si>
    <t>OIC - Malabon Public Information Office</t>
  </si>
  <si>
    <t>Subsistence Allowance</t>
  </si>
  <si>
    <r>
      <t xml:space="preserve">Office/Department: </t>
    </r>
    <r>
      <rPr>
        <b/>
        <sz val="12"/>
        <rFont val="Palatino Linotype"/>
        <family val="1"/>
      </rPr>
      <t xml:space="preserve">CITY PLANNING AND DEVELOPMENT DEPT. </t>
    </r>
  </si>
  <si>
    <t>HON. ANTOLIN A. ORETA III</t>
  </si>
  <si>
    <t>MARIA LINA D. PUNZALAN</t>
  </si>
  <si>
    <t>Honoraria for Board of Regents</t>
  </si>
  <si>
    <t>City Planning &amp; Dev't.Coordinator</t>
  </si>
  <si>
    <t>OIC - Public Employment Service Office</t>
  </si>
  <si>
    <r>
      <t xml:space="preserve">Office/Department: </t>
    </r>
    <r>
      <rPr>
        <b/>
        <sz val="12"/>
        <rFont val="Palatino Linotype"/>
        <family val="1"/>
      </rPr>
      <t>BUSINESS PERMIT AND LICENSING OFFICE</t>
    </r>
  </si>
  <si>
    <t xml:space="preserve">Salaries and Wages - Regular  </t>
  </si>
  <si>
    <t>Pamaskong Handog</t>
  </si>
  <si>
    <t>Prepared and Reviewed by:</t>
  </si>
  <si>
    <t>MARK LLOYD A. MESINA</t>
  </si>
  <si>
    <r>
      <t xml:space="preserve">Office/Department: </t>
    </r>
    <r>
      <rPr>
        <b/>
        <sz val="12"/>
        <rFont val="Palatino Linotype"/>
        <family val="1"/>
      </rPr>
      <t>CITY ENVIRONMENTAL AND NATURAL RESOURCES OFFICE</t>
    </r>
  </si>
  <si>
    <r>
      <t xml:space="preserve">Office/Department: </t>
    </r>
    <r>
      <rPr>
        <b/>
        <sz val="12"/>
        <rFont val="Palatino Linotype"/>
        <family val="1"/>
      </rPr>
      <t>PERSON WITH DISABILITY AFFAIRS OFFICE (PDAO)</t>
    </r>
  </si>
  <si>
    <t>City Mayor</t>
  </si>
  <si>
    <t>City Vice Mayor</t>
  </si>
  <si>
    <t>Training Expense</t>
  </si>
  <si>
    <t>Secretary to the Sangguniang Panlungsod</t>
  </si>
  <si>
    <t>ATTY. ROMMEL M. BERNARDO</t>
  </si>
  <si>
    <r>
      <t xml:space="preserve">Office/Department: </t>
    </r>
    <r>
      <rPr>
        <b/>
        <sz val="12"/>
        <rFont val="Palatino Linotype"/>
        <family val="1"/>
      </rPr>
      <t>SUPPORT TO NATIONAL AGENCIES - OFFICE OF THE COMMISSION ON AUDIT (COA)</t>
    </r>
  </si>
  <si>
    <r>
      <t xml:space="preserve">Office/Department: </t>
    </r>
    <r>
      <rPr>
        <b/>
        <sz val="12"/>
        <rFont val="Palatino Linotype"/>
        <family val="1"/>
      </rPr>
      <t>SUPPORT TO NATIONAL AGENCIES - BUREAU OF FIRE PROTECTION</t>
    </r>
  </si>
  <si>
    <r>
      <t xml:space="preserve">Office/Department: </t>
    </r>
    <r>
      <rPr>
        <b/>
        <sz val="12"/>
        <rFont val="Palatino Linotype"/>
        <family val="1"/>
      </rPr>
      <t>SUPPORT TO NATIONAL AGENCIES - PHILIPPINE NATIONAL POLICE (PNP)</t>
    </r>
  </si>
  <si>
    <r>
      <t xml:space="preserve">Office/Department: </t>
    </r>
    <r>
      <rPr>
        <b/>
        <sz val="12"/>
        <rFont val="Palatino Linotype"/>
        <family val="1"/>
      </rPr>
      <t>SUPPORT TO NATIONAL AGENCIES - COMMISSION ON ELECTION (COMELEC)</t>
    </r>
  </si>
  <si>
    <r>
      <t xml:space="preserve">Office/Department: </t>
    </r>
    <r>
      <rPr>
        <b/>
        <sz val="12"/>
        <rFont val="Palatino Linotype"/>
        <family val="1"/>
      </rPr>
      <t>SUPPORT TO NATIONAL AGENCIES - METROPOLITAN TRIAL COURT (MTC)</t>
    </r>
  </si>
  <si>
    <r>
      <t xml:space="preserve">Office/Department: </t>
    </r>
    <r>
      <rPr>
        <b/>
        <sz val="12"/>
        <rFont val="Palatino Linotype"/>
        <family val="1"/>
      </rPr>
      <t>SUPPORT TO NATIONAL AGENCIES- REGIONAL TRIAL COURT (RTC)</t>
    </r>
  </si>
  <si>
    <r>
      <t xml:space="preserve">Office/Department: </t>
    </r>
    <r>
      <rPr>
        <b/>
        <sz val="12"/>
        <rFont val="Palatino Linotype"/>
        <family val="1"/>
      </rPr>
      <t>SUPPORT TO NATIONAL AGENCIES - DEPARTMENT OF INTERIOR &amp; LOCAL GOVERNMENT (DILG)</t>
    </r>
  </si>
  <si>
    <r>
      <t xml:space="preserve">Office/Department: </t>
    </r>
    <r>
      <rPr>
        <b/>
        <sz val="12"/>
        <rFont val="Palatino Linotype"/>
        <family val="1"/>
      </rPr>
      <t>SUPPORT TO NATIONAL AGENCIES - BUREAU OF JAIL MANAGEMENT AND PENOLOGY (BJMP)</t>
    </r>
  </si>
  <si>
    <t>Other Professional Services</t>
  </si>
  <si>
    <t>Security Services</t>
  </si>
  <si>
    <t>Environmental / Sanitary Services</t>
  </si>
  <si>
    <t>Other Professional  Services</t>
  </si>
  <si>
    <t>Rent Expenses</t>
  </si>
  <si>
    <t>Cable, Satellite , Telegraph and Radio Expenses</t>
  </si>
  <si>
    <t xml:space="preserve">Food Supplies Expenses              </t>
  </si>
  <si>
    <t>City Administrator</t>
  </si>
  <si>
    <t>City Environmental &amp; Natural Resources Officer</t>
  </si>
  <si>
    <t>Other Structures</t>
  </si>
  <si>
    <t>TESDA Accreditation</t>
  </si>
  <si>
    <t>Food Supplies Expenses</t>
  </si>
  <si>
    <t>Donations / Financial Aid to Heirs of Señior Citizens</t>
  </si>
  <si>
    <t xml:space="preserve">Lakbay Aral </t>
  </si>
  <si>
    <t>Valentines Day Celebration</t>
  </si>
  <si>
    <t xml:space="preserve">Christmas Celebrations </t>
  </si>
  <si>
    <t>Textbooks and Instructional Materials Expenses</t>
  </si>
  <si>
    <t>ATTY. VOLTAIRE C. DELA CRUZ</t>
  </si>
  <si>
    <t>ARTHUR JAYSON I. REYES</t>
  </si>
  <si>
    <t>Membership Dues and Contributions to Organizations</t>
  </si>
  <si>
    <t>Drugs &amp; Medicines Expenses</t>
  </si>
  <si>
    <t>Balik Eskwela Program</t>
  </si>
  <si>
    <t>Janitorial Services</t>
  </si>
  <si>
    <t>Emergency Employment - Assistance to PWD Family</t>
  </si>
  <si>
    <t>Donations / Aid to Informal Settlers</t>
  </si>
  <si>
    <t xml:space="preserve"> City Civil Registrar</t>
  </si>
  <si>
    <t>OIC - MCAT</t>
  </si>
  <si>
    <t>ATTY. ENRICO P. SEVILLA</t>
  </si>
  <si>
    <t>Medical, Dental &amp; Laboratory Supplies Expenses</t>
  </si>
  <si>
    <t>Water Expenses</t>
  </si>
  <si>
    <t>Electricity Expenses</t>
  </si>
  <si>
    <t>Sports Equipment</t>
  </si>
  <si>
    <r>
      <t xml:space="preserve">Office/Department: </t>
    </r>
    <r>
      <rPr>
        <b/>
        <sz val="12"/>
        <rFont val="Palatino Linotype"/>
        <family val="1"/>
      </rPr>
      <t>CITY OF MALABON UNIVERSITY</t>
    </r>
  </si>
  <si>
    <t>Terminal Leave Benefits</t>
  </si>
  <si>
    <t>Honoraria</t>
  </si>
  <si>
    <t>Other Property, Plant and Equipment</t>
  </si>
  <si>
    <t>`</t>
  </si>
  <si>
    <t xml:space="preserve">Drugs and Medicines Expenses </t>
  </si>
  <si>
    <r>
      <t xml:space="preserve">Office/Department: </t>
    </r>
    <r>
      <rPr>
        <b/>
        <sz val="12"/>
        <rFont val="Palatino Linotype"/>
        <family val="1"/>
      </rPr>
      <t>MALABON CITY DISASTER RISK REDUCTION AND MANAGEMENT OFFICE</t>
    </r>
  </si>
  <si>
    <t>Repairs &amp; Maintenance - Other Property, Plant and Equipment</t>
  </si>
  <si>
    <t>Employees Assembly</t>
  </si>
  <si>
    <t>Peoples's Forum</t>
  </si>
  <si>
    <t xml:space="preserve">Support to Cultural Activities </t>
  </si>
  <si>
    <t>Youth Development Program</t>
  </si>
  <si>
    <t xml:space="preserve">Volunteers Program and Community Assembly </t>
  </si>
  <si>
    <t>Peace and Order Program</t>
  </si>
  <si>
    <t>Livelihood Training and Development Program</t>
  </si>
  <si>
    <t>Unlad Barangay Project</t>
  </si>
  <si>
    <t>ABC Activities</t>
  </si>
  <si>
    <t>Emergency Employment Program</t>
  </si>
  <si>
    <t>P/SUPT. ESTELITO V. PENIANO, JR.  (RET.)</t>
  </si>
  <si>
    <r>
      <t xml:space="preserve">Office/Department: </t>
    </r>
    <r>
      <rPr>
        <b/>
        <sz val="12"/>
        <rFont val="Palatino Linotype"/>
        <family val="1"/>
      </rPr>
      <t>CITY TOURISM AND CULTURAL AFFAIRS OFFICE</t>
    </r>
  </si>
  <si>
    <t>OIC - City Tourism and Cultural Affairs Office</t>
  </si>
  <si>
    <t xml:space="preserve">Local Council for the Protection of Children </t>
  </si>
  <si>
    <t>Nutrition Program</t>
  </si>
  <si>
    <t>Cooperative Month Celebration</t>
  </si>
  <si>
    <r>
      <t xml:space="preserve">Office/Department: </t>
    </r>
    <r>
      <rPr>
        <b/>
        <sz val="12"/>
        <rFont val="Palatino Linotype"/>
        <family val="1"/>
      </rPr>
      <t>CITY ACCOUNTING DEPARTMENT</t>
    </r>
  </si>
  <si>
    <t>ACCOUNT                              CODE                   (PPSAS)</t>
  </si>
  <si>
    <t>5-01-01-010</t>
  </si>
  <si>
    <t>5-01-01-020</t>
  </si>
  <si>
    <t>5-01-02-010</t>
  </si>
  <si>
    <t>5-01-02-020</t>
  </si>
  <si>
    <t>5-01-02-030</t>
  </si>
  <si>
    <t>5-01-02-040</t>
  </si>
  <si>
    <t>5-01-02-130</t>
  </si>
  <si>
    <t>5-01-02-140</t>
  </si>
  <si>
    <t>5-01-02-150</t>
  </si>
  <si>
    <t>5-01-02-990</t>
  </si>
  <si>
    <t>Retirement and Life Insurance Contributions</t>
  </si>
  <si>
    <t>5-01-03-010</t>
  </si>
  <si>
    <t>5-01-04-030</t>
  </si>
  <si>
    <t>Employees Compensation Insurance Premiums</t>
  </si>
  <si>
    <t>5-01-03-020</t>
  </si>
  <si>
    <t>5-01-03-030</t>
  </si>
  <si>
    <t>5-01-03-040</t>
  </si>
  <si>
    <t>5-02-99-990</t>
  </si>
  <si>
    <t>5-02-01-010</t>
  </si>
  <si>
    <t>5-02-02-010</t>
  </si>
  <si>
    <t xml:space="preserve">Fuel, Oil and Lubricants Expenses       </t>
  </si>
  <si>
    <t>5-02-03-090</t>
  </si>
  <si>
    <t>Other Supplies and Materials Expenses</t>
  </si>
  <si>
    <t>5-02-03-990</t>
  </si>
  <si>
    <t>Telephone Expenses</t>
  </si>
  <si>
    <t>5-02-05-020</t>
  </si>
  <si>
    <t>Internet Subscription Expenses</t>
  </si>
  <si>
    <t>5-02-05-030</t>
  </si>
  <si>
    <t>5-02-99-010</t>
  </si>
  <si>
    <t>5-02-99-030</t>
  </si>
  <si>
    <t>5-02-99-060</t>
  </si>
  <si>
    <t>5-02-11-030</t>
  </si>
  <si>
    <t>5-02-11-990</t>
  </si>
  <si>
    <t>5-02-99-080</t>
  </si>
  <si>
    <t>Extraordinary and Miscellaneous Expenses</t>
  </si>
  <si>
    <t>5-02-10-030</t>
  </si>
  <si>
    <t>5-02-16-020</t>
  </si>
  <si>
    <t>1-07-07-010</t>
  </si>
  <si>
    <t>1-07-05-020</t>
  </si>
  <si>
    <t>1-07-05-030</t>
  </si>
  <si>
    <t>1-07-05-070</t>
  </si>
  <si>
    <t>Information and Communication Technology Equipment</t>
  </si>
  <si>
    <t>5-03-01-020</t>
  </si>
  <si>
    <t>1-07-06-010</t>
  </si>
  <si>
    <t>1-07-04-990</t>
  </si>
  <si>
    <t>5-02-13-060</t>
  </si>
  <si>
    <t>Repairs &amp; Maintenance - Machinery and Equipment</t>
  </si>
  <si>
    <t>5-02-13-050</t>
  </si>
  <si>
    <t>5-02-12-030</t>
  </si>
  <si>
    <t>5-02-03-020</t>
  </si>
  <si>
    <t>5-02-03-010</t>
  </si>
  <si>
    <t>Postage and Courier Services</t>
  </si>
  <si>
    <t>5-02-05-010</t>
  </si>
  <si>
    <t>5-02-14-030</t>
  </si>
  <si>
    <t>Salaries and Wages - Casual / Contractual</t>
  </si>
  <si>
    <t>5-02-03-110</t>
  </si>
  <si>
    <t>5-02-99-070</t>
  </si>
  <si>
    <t>5-02-13-040</t>
  </si>
  <si>
    <t>5-01-02-100</t>
  </si>
  <si>
    <t>5-02-99-020</t>
  </si>
  <si>
    <t>5-02-03-070</t>
  </si>
  <si>
    <t>5-02-04-010</t>
  </si>
  <si>
    <t>5-02-04-020</t>
  </si>
  <si>
    <t>Telephone Expense</t>
  </si>
  <si>
    <t>Awards/Rewards Expenses</t>
  </si>
  <si>
    <t>5-02-06-010</t>
  </si>
  <si>
    <t>5-02-99-050</t>
  </si>
  <si>
    <t>5-02-13-030</t>
  </si>
  <si>
    <t>Repairs &amp; Maintenance - Buildings and Other Structures</t>
  </si>
  <si>
    <t>Repairs &amp; Maintenance - Infrastructure Assets</t>
  </si>
  <si>
    <t>Repairs &amp; Maintenance - Transportation Equipment</t>
  </si>
  <si>
    <t>5-02-13-070</t>
  </si>
  <si>
    <t>5-02-13-990</t>
  </si>
  <si>
    <t>5-02-16-030</t>
  </si>
  <si>
    <t>1-07-07-020</t>
  </si>
  <si>
    <t>1-07-05-130</t>
  </si>
  <si>
    <t>1-07-05-140</t>
  </si>
  <si>
    <t>1-07-99-990</t>
  </si>
  <si>
    <t>1-07-05-010</t>
  </si>
  <si>
    <t>5-02-05-040</t>
  </si>
  <si>
    <t>Printing and Publication Expenses</t>
  </si>
  <si>
    <t>Honoraria for PLEB Member</t>
  </si>
  <si>
    <t>5-01-02-050</t>
  </si>
  <si>
    <t>Laundry Allowance</t>
  </si>
  <si>
    <t>5-01-02-060</t>
  </si>
  <si>
    <t>5-01-02-110</t>
  </si>
  <si>
    <t>1-07-05-990</t>
  </si>
  <si>
    <t>5-02-03-050</t>
  </si>
  <si>
    <t>Agricultural and Marine Supplies Expenses</t>
  </si>
  <si>
    <t>5-02-03-100</t>
  </si>
  <si>
    <t>5-02-12-010</t>
  </si>
  <si>
    <t>Other General Services</t>
  </si>
  <si>
    <t>5-02-12-990</t>
  </si>
  <si>
    <t>5-02-12-020</t>
  </si>
  <si>
    <t>Medical Equipment</t>
  </si>
  <si>
    <t>1-07-05-110</t>
  </si>
  <si>
    <t>5-02-03-080</t>
  </si>
  <si>
    <t xml:space="preserve">Other Supplies and Materials Expenses              </t>
  </si>
  <si>
    <t>Repairs &amp; Maintenance - Building and Other Structures</t>
  </si>
  <si>
    <t>Mid Year Bonus</t>
  </si>
  <si>
    <t>Other Bonuses and Allowances</t>
  </si>
  <si>
    <t>Chief -MCDRRMO</t>
  </si>
  <si>
    <t>Printing &amp; Publication Expenses</t>
  </si>
  <si>
    <t>Salaries and Wages - Casual</t>
  </si>
  <si>
    <t>1.2 MAINTENANCE &amp; OTHER OPERATING EXPENSES</t>
  </si>
  <si>
    <t xml:space="preserve">Salaries and Wages - Casual </t>
  </si>
  <si>
    <t>Salaries and Wages - Casual / Contractual/Part Time</t>
  </si>
  <si>
    <t>Salaries and Wages - Contractual w/ SG</t>
  </si>
  <si>
    <t>Cultural Events and Other Related Activities</t>
  </si>
  <si>
    <t>Support to the Implementation of Nat'l Health Program</t>
  </si>
  <si>
    <t>Year End Review and Assessment</t>
  </si>
  <si>
    <t>SK Activities</t>
  </si>
  <si>
    <t>Bisita Barangay and Community Outreach Program</t>
  </si>
  <si>
    <t>Food for Work</t>
  </si>
  <si>
    <t>LBP Form No. 2</t>
  </si>
  <si>
    <t>First Semester</t>
  </si>
  <si>
    <t>(Actual)</t>
  </si>
  <si>
    <t>Second Semester</t>
  </si>
  <si>
    <t>(Estimate)</t>
  </si>
  <si>
    <t>TOTAL</t>
  </si>
  <si>
    <t>(6)</t>
  </si>
  <si>
    <t>PROGRAMMED APPROPRIATION AND OBLIGATION BY OBJECT OF EXPENDITURE</t>
  </si>
  <si>
    <t>City of Malabon</t>
  </si>
  <si>
    <t>Books</t>
  </si>
  <si>
    <t>Technical and Scientific  Equipment</t>
  </si>
  <si>
    <t>Prizes</t>
  </si>
  <si>
    <t>Computer Software</t>
  </si>
  <si>
    <t>Scholarship Programs</t>
  </si>
  <si>
    <t>Taxes, Duties and Licenses</t>
  </si>
  <si>
    <t>5-02-16-010</t>
  </si>
  <si>
    <t>1-09-01-020</t>
  </si>
  <si>
    <t>Donations (Subsidy for Livelihood Programs)</t>
  </si>
  <si>
    <t>5-02-06-020</t>
  </si>
  <si>
    <t>Subsidy to Other Local Gov't. Units - Bgy. Tanods / STF</t>
  </si>
  <si>
    <t>Welfare Goods Expenses</t>
  </si>
  <si>
    <t>5-02-03-060</t>
  </si>
  <si>
    <r>
      <t xml:space="preserve">Office/Department: </t>
    </r>
    <r>
      <rPr>
        <b/>
        <sz val="12"/>
        <rFont val="Palatino Linotype"/>
        <family val="1"/>
      </rPr>
      <t>SUPPORT TO NATIONAL AGENCIES - CITY PROSECUTOR (FISCAL'S OFFICE)</t>
    </r>
  </si>
  <si>
    <t>OIC- City Cooperative Dev't. Office</t>
  </si>
  <si>
    <t>(7)</t>
  </si>
  <si>
    <t>1-07-03-990</t>
  </si>
  <si>
    <t>Other Infrastructure Assets</t>
  </si>
  <si>
    <t>5-02-07-020</t>
  </si>
  <si>
    <t>Research, Exploration and Development Expenses</t>
  </si>
  <si>
    <t>Travelling Expenses - Foreign</t>
  </si>
  <si>
    <t>5-02-01-020</t>
  </si>
  <si>
    <t xml:space="preserve">Training Expenses              </t>
  </si>
  <si>
    <t>1-07-05-040</t>
  </si>
  <si>
    <t>Agricultural and Forestry Equipment</t>
  </si>
  <si>
    <t>VALENTINO R. LOPEZ</t>
  </si>
  <si>
    <t>Implementation of Local Enhancement and Development (LEAD) - NTP, STD, FP, EPI &amp; MNCHN</t>
  </si>
  <si>
    <t>Implementation of National Voluntary Blood Services Program (NVBSP) - Mass Blood Donation Program (MBD)</t>
  </si>
  <si>
    <t>Rabies Prevention and Control Program</t>
  </si>
  <si>
    <t>Operation of Dental Mobile Van (Catering 21 Barangays)</t>
  </si>
  <si>
    <t>Support to Non Communicable Disease Prevention and Control Program</t>
  </si>
  <si>
    <t>OPLAN KALULUWA</t>
  </si>
  <si>
    <t>Machinery</t>
  </si>
  <si>
    <t>Tripartite Industrial Peace Council (TIPC) Programs</t>
  </si>
  <si>
    <t>Pamaskong Handog sa Jail Inmate</t>
  </si>
  <si>
    <t>Philhealth Sponsorship Program</t>
  </si>
  <si>
    <t>Career Coaching and Employment Orientation</t>
  </si>
  <si>
    <t>Flood Control Systems</t>
  </si>
  <si>
    <t>1-07-03-020</t>
  </si>
  <si>
    <t>Señior Citizens Programs / Activities</t>
  </si>
  <si>
    <t>VILMA G. TAGUINOD</t>
  </si>
  <si>
    <t>City Treasurer</t>
  </si>
  <si>
    <t>AMALIA C. SANTOS, Ph.D.</t>
  </si>
  <si>
    <t>City Social Welfare &amp; Dev't. Officer</t>
  </si>
  <si>
    <t>OIC - Sports Dev't. Office</t>
  </si>
  <si>
    <t>OIC - City Library</t>
  </si>
  <si>
    <t>ROSA MARIA T. CRUZ</t>
  </si>
  <si>
    <t xml:space="preserve">      </t>
  </si>
  <si>
    <t xml:space="preserve">  </t>
  </si>
  <si>
    <t>Support to PBM Operations</t>
  </si>
  <si>
    <t>Support to Educational Development Program</t>
  </si>
  <si>
    <t>Barangay, Community, Volunteer, Sectoral and Other Support Projects</t>
  </si>
  <si>
    <t>Other Financial Charges</t>
  </si>
  <si>
    <t>5-03-01-990</t>
  </si>
  <si>
    <t>National and Local Election</t>
  </si>
  <si>
    <t>Year End Assembly for the Disadvantaged Sector</t>
  </si>
  <si>
    <t>Children's Month and Family Day Celebration</t>
  </si>
  <si>
    <t>Assistance for Individuals/Families in Crisis Situation</t>
  </si>
  <si>
    <t>Implementation of annual year-end "OPLAN IWAS PAPUTOK</t>
  </si>
  <si>
    <t>Environmental / Sanitation Program and Services</t>
  </si>
  <si>
    <t>Support to Skills and Capability Enhancement of Health Personnel</t>
  </si>
  <si>
    <t>Operation Tuli</t>
  </si>
  <si>
    <t>Annual Medical Examination of Public School Teachers and Non-Teaching Personnel</t>
  </si>
  <si>
    <t>Confidential Expenses</t>
  </si>
  <si>
    <t>5-02-10-010</t>
  </si>
  <si>
    <t>Special Program for Employment of Students (SPES)</t>
  </si>
  <si>
    <t>Tulong Panghanapbuhay sa ating Disadvantage Workers (TUPAD)</t>
  </si>
  <si>
    <t>Civil Registration Month Celebration</t>
  </si>
  <si>
    <t xml:space="preserve">Anti-Drug and Wellness Program </t>
  </si>
  <si>
    <t>Auditing Services</t>
  </si>
  <si>
    <t>5-02-11-020</t>
  </si>
  <si>
    <t>Office Supplies Expenses</t>
  </si>
  <si>
    <t>Financial Assistance to Señior Citizens</t>
  </si>
  <si>
    <t>HON. BERNARD C. DELA CRUZ</t>
  </si>
  <si>
    <r>
      <t>Office/Department:</t>
    </r>
    <r>
      <rPr>
        <b/>
        <sz val="12"/>
        <rFont val="Palatino Linotype"/>
        <family val="1"/>
      </rPr>
      <t xml:space="preserve"> INTERNAL AUDIT SERVICE OFFICE</t>
    </r>
  </si>
  <si>
    <r>
      <t xml:space="preserve">Office/Department: </t>
    </r>
    <r>
      <rPr>
        <b/>
        <sz val="12"/>
        <rFont val="Palatino Linotype"/>
        <family val="1"/>
      </rPr>
      <t>CITY OF MALABON ANTI DRUG ABUSE OFFICE</t>
    </r>
  </si>
  <si>
    <r>
      <t xml:space="preserve">Office/Department: </t>
    </r>
    <r>
      <rPr>
        <b/>
        <sz val="12"/>
        <rFont val="Palatino Linotype"/>
        <family val="1"/>
      </rPr>
      <t>CITY ENGINEERING DEPARTMENT</t>
    </r>
  </si>
  <si>
    <t>Oplan Disiplina Señior Pedestrian Patrollers</t>
  </si>
  <si>
    <t>Road Networks</t>
  </si>
  <si>
    <t>1-07-03-010</t>
  </si>
  <si>
    <t>Other Structure</t>
  </si>
  <si>
    <t>Other Property, Plant and  Equipment</t>
  </si>
  <si>
    <t>Drug Dependency Examination</t>
  </si>
  <si>
    <t>Panunumbalik Naten Drug Testing</t>
  </si>
  <si>
    <t>Panunumbalik Naten Drug Verification</t>
  </si>
  <si>
    <t>Conduct of Inter-Faith Counseling</t>
  </si>
  <si>
    <t>Conduct Family Day Activities</t>
  </si>
  <si>
    <t>Graduation of PWSUD</t>
  </si>
  <si>
    <t>Pananatili Naten Drug Testing</t>
  </si>
  <si>
    <t>Pananatili Naten Drug Verification</t>
  </si>
  <si>
    <t>Conduct of Awareness Campaign</t>
  </si>
  <si>
    <t>Off-Campus Experimental Learning (Field Trip and the like)</t>
  </si>
  <si>
    <t>EDGARDO O. BRIONES</t>
  </si>
  <si>
    <t>ENGR. ARMANDO S. LAZARO JR.</t>
  </si>
  <si>
    <t>Acting Head Officer - GSD</t>
  </si>
  <si>
    <t>Support to Anti-Drug Wellness Program</t>
  </si>
  <si>
    <t>Head - Internal Audit Service</t>
  </si>
  <si>
    <t>Training / Forum / Orientation on Traffic Rules and Regulations</t>
  </si>
  <si>
    <t>Operation of E-Trike Charging Station</t>
  </si>
  <si>
    <t>Fund for Confirmation Test</t>
  </si>
  <si>
    <t>Conduct Radom Case Findings</t>
  </si>
  <si>
    <t>Registration / Accreditations Certificates</t>
  </si>
  <si>
    <t>Reactivation of Malabon Anti-Drug Abuse Council</t>
  </si>
  <si>
    <t>VRIX JHON T. SARMIENTO</t>
  </si>
  <si>
    <t>CMADAO Action Officer</t>
  </si>
  <si>
    <t>Accident Insurance Subsidy to TODA/PODA Drivers</t>
  </si>
  <si>
    <t>Conduct of Lectures in Malabon Highschool and Colleges</t>
  </si>
  <si>
    <t>Cultural Mapping</t>
  </si>
  <si>
    <t>Conduct of Graduation TVET</t>
  </si>
  <si>
    <t>Conduct of Graduation SHS</t>
  </si>
  <si>
    <t>Assessment</t>
  </si>
  <si>
    <t>Insurance</t>
  </si>
  <si>
    <t>Promotional Activities</t>
  </si>
  <si>
    <t>Insurance Expenses for SPES</t>
  </si>
  <si>
    <t>Training for Various Cooperatives</t>
  </si>
  <si>
    <t>City HRMD Officer</t>
  </si>
  <si>
    <t>Resettlement / Relocation of ISFs</t>
  </si>
  <si>
    <t>Titling of Forfeited Property</t>
  </si>
  <si>
    <t>Filing of Cases and Other Court Submissions</t>
  </si>
  <si>
    <t>Support to Dengue Program</t>
  </si>
  <si>
    <t>Support to Health Emergency Management (HEMS) Program</t>
  </si>
  <si>
    <t>Survey Expenses</t>
  </si>
  <si>
    <t>5-02-07-010</t>
  </si>
  <si>
    <t>Support to Sectoral Program / Activities</t>
  </si>
  <si>
    <r>
      <t xml:space="preserve">Office/Department: </t>
    </r>
    <r>
      <rPr>
        <b/>
        <sz val="12"/>
        <rFont val="Palatino Linotype"/>
        <family val="1"/>
      </rPr>
      <t>SUPPORT TO NATIONAL AGENCIES - DEPARTMENT OF EDUCATION (DepEd)</t>
    </r>
  </si>
  <si>
    <t xml:space="preserve">  - Alternative Learning System (ALS) Honoraria P1,500,000.00</t>
  </si>
  <si>
    <t xml:space="preserve">  - Boys and Girls Scout Activities                                600,000.00</t>
  </si>
  <si>
    <t xml:space="preserve">  - Training Expenses                                                 1,500,000.00</t>
  </si>
  <si>
    <t xml:space="preserve">  - Support to Other Activities                                   1,400,000.00</t>
  </si>
  <si>
    <t xml:space="preserve">Barangay and SK Elections </t>
  </si>
  <si>
    <t>Implementation of Various Environmental Programs</t>
  </si>
  <si>
    <t>Support to Livelihood and Employment Services Program</t>
  </si>
  <si>
    <t>Insurance for Students</t>
  </si>
  <si>
    <t>DINAH A. LAMSEN</t>
  </si>
  <si>
    <t xml:space="preserve"> City Accountant</t>
  </si>
  <si>
    <t>Chief - PSTMO</t>
  </si>
  <si>
    <t>JOSEPHINE C. GOBOY</t>
  </si>
  <si>
    <t>City Assessor</t>
  </si>
  <si>
    <t>City Legal Officer</t>
  </si>
  <si>
    <t>MARIA PILAR H. HERBOLARIO</t>
  </si>
  <si>
    <t>Supervising Manpower Dev't. Officer</t>
  </si>
  <si>
    <t>Support to Environmental Projects</t>
  </si>
  <si>
    <t>Other Land Improvements</t>
  </si>
  <si>
    <t>1-07-02-990</t>
  </si>
  <si>
    <t>JENNIFER D. LOBCHOY</t>
  </si>
  <si>
    <t>ENGR. SHEILA I. VILLANUEVA</t>
  </si>
  <si>
    <t>University Secretary</t>
  </si>
  <si>
    <t>Bantay-Estero Program (Cash-for-work)</t>
  </si>
  <si>
    <t>Kalingang Lola at Lolo (Local señiors' pension per Ordinance)</t>
  </si>
  <si>
    <t>Centenarian Incentives (City Ordinance No. 07-2017)</t>
  </si>
  <si>
    <t>Birthday Package (City Ordinance No. 07-2018)</t>
  </si>
  <si>
    <t>Fun Run (with public health precautions)</t>
  </si>
  <si>
    <t>Active Walking and Calisthenics (with public health precautions)</t>
  </si>
  <si>
    <t>Honoraria (City Ordinance No. 03-2015)</t>
  </si>
  <si>
    <t>Cooperative Year-End Online Assembly</t>
  </si>
  <si>
    <t>Membership Dues and Contribution to Organizations (NABPLO)</t>
  </si>
  <si>
    <t>Pantawid Pasada (Cash-for-work)</t>
  </si>
  <si>
    <t>Malabon Learning Commons</t>
  </si>
  <si>
    <t>Gulay is Life (Urban Gardening)</t>
  </si>
  <si>
    <t>IEC / Awareness Campaign on Drug abuse</t>
  </si>
  <si>
    <t>Sidewalk Clearing Operations (City Ordinance)</t>
  </si>
  <si>
    <t>Labor Education for Graduating Students</t>
  </si>
  <si>
    <t>Balik Trabaho Patungong Asenso Program</t>
  </si>
  <si>
    <t>Emergency Employment for Informal Sector Workers</t>
  </si>
  <si>
    <t>UNLAD Kabuhayan Program</t>
  </si>
  <si>
    <t>Livelihood Assistance to Displaces OFWs</t>
  </si>
  <si>
    <t>On-The-Job Endorsement/Referral</t>
  </si>
  <si>
    <t>OFW Reintegration</t>
  </si>
  <si>
    <t>State of the City Address</t>
  </si>
  <si>
    <t>Kalingang Malabonian</t>
  </si>
  <si>
    <t>Tulong-Dunong (Support to Blended Learning)</t>
  </si>
  <si>
    <t>eCity Hall Digitalization Program</t>
  </si>
  <si>
    <t>Support Programs for Person's w/ Disability (PWD) Sector</t>
  </si>
  <si>
    <t>Year-End Assembly for Person's w/ Disability (PWD)</t>
  </si>
  <si>
    <t>Review Center Accreditation</t>
  </si>
  <si>
    <t>Assessment TVET</t>
  </si>
  <si>
    <t>Assessment SHS</t>
  </si>
  <si>
    <t>Support to ECCD Programs</t>
  </si>
  <si>
    <t>Support to Bahay Pag-asa/Bahay Sandigan Programs</t>
  </si>
  <si>
    <t>RYAN CARLO P. ESCALADA</t>
  </si>
  <si>
    <t>COVID 19 Response, Recovery and Rehabilitation Program</t>
  </si>
  <si>
    <t>BUDGET YEAR                                2022                                   (PROPOSED)</t>
  </si>
  <si>
    <t xml:space="preserve">CURRENT YEAR (ESTIMATE) 2021                  </t>
  </si>
  <si>
    <t>PAST YEAR                                2020                                 ( ACTUAL)</t>
  </si>
  <si>
    <t>SG-27 to SG-26↓</t>
  </si>
  <si>
    <t>MAILA R. CAINGLES</t>
  </si>
  <si>
    <t>OIC - City Budget Dept.</t>
  </si>
  <si>
    <t>Malabon COVID-19 Vaccination Program</t>
  </si>
  <si>
    <t>JAYSON EDWARD B. SAN JUAN</t>
  </si>
  <si>
    <t>OIC - Internal Audit Service Office</t>
  </si>
  <si>
    <t>JONAHKRIZA F. AGLUPUS</t>
  </si>
  <si>
    <t>CARLA P. CRUZ</t>
  </si>
  <si>
    <t>KRISTIAN G. FAVOR</t>
  </si>
  <si>
    <t>MARICHELLE ERIN R. GARCIA</t>
  </si>
  <si>
    <t>ENGR. CHRISTIAN M. URIARTE</t>
  </si>
  <si>
    <t>OIC - City Engineering Dept.</t>
  </si>
  <si>
    <t>Hospitals and Health Centers</t>
  </si>
  <si>
    <t>1-07-04-030</t>
  </si>
  <si>
    <t>Economic Stimilus Package</t>
  </si>
  <si>
    <t>5-01-04-990</t>
  </si>
  <si>
    <t>Barangay, Community and Volunteer's Program</t>
  </si>
  <si>
    <t>Malabon Technical Support</t>
  </si>
  <si>
    <t>Implementation of Environmental Ordinances (C.O. 04-2012)</t>
  </si>
  <si>
    <r>
      <t xml:space="preserve">Waterways Rehabilitation and Improvement Program </t>
    </r>
    <r>
      <rPr>
        <sz val="9"/>
        <rFont val="Palatino Linotype"/>
        <family val="1"/>
      </rPr>
      <t>(in compliance to R.A. 9275)</t>
    </r>
  </si>
  <si>
    <t>Bantay Kapaligiran (Cash-for-work program)(R.A.9003, R.A.8749)</t>
  </si>
  <si>
    <t>JULIUS JOSE A. ESTOESTA</t>
  </si>
  <si>
    <t>OIC - CUPAO</t>
  </si>
  <si>
    <t>Insurance (Work Immersion)</t>
  </si>
  <si>
    <t>Referral and placement of jobseekers for employment (walk-in and online)</t>
  </si>
  <si>
    <t>In-house job interview</t>
  </si>
  <si>
    <t>Single Entry Approach (SENA)</t>
  </si>
  <si>
    <t>Pre-employment Orientation Seminar</t>
  </si>
  <si>
    <t>Trabaho Negosyo Kabuhayan Seminar</t>
  </si>
  <si>
    <t>PESO Employment Information System / National Skills Registry System</t>
  </si>
  <si>
    <t>Information and Education Campaign on Anti-Illegal Recruitment</t>
  </si>
  <si>
    <t>Kasambahay Registration and Monitoring</t>
  </si>
  <si>
    <t>PhilJob.Net operationalized</t>
  </si>
  <si>
    <t>PESO Congress</t>
  </si>
  <si>
    <t>Livelihood Assistance for Indigent Sector</t>
  </si>
  <si>
    <t>Livelihood Assistance for Repatriated OFWs</t>
  </si>
  <si>
    <t xml:space="preserve"> Job Fair</t>
  </si>
  <si>
    <t>Government Internship Program (GIP)</t>
  </si>
  <si>
    <t>On-the -Job Training (OJT) and SHS Work Immersion</t>
  </si>
  <si>
    <t>OFW Help Desk</t>
  </si>
  <si>
    <t>Galing Cooperative Award and Recognition Ceremony</t>
  </si>
  <si>
    <t xml:space="preserve"> Year-End Assembly and Fellowship</t>
  </si>
  <si>
    <t>Formulation of Annual Investment Program (AIP) 2023</t>
  </si>
  <si>
    <t>Updating of Comprehensive Land Use Plan (CLUP) and Zoning Ordinance</t>
  </si>
  <si>
    <t xml:space="preserve">Subscription to Zoom or other application to be used for online activities, such as meetings, webinars, and the like </t>
  </si>
  <si>
    <t>Seminar on Katarungang Pambarangay Law</t>
  </si>
  <si>
    <t>ATTY. HERMILIA C. BANAYAT</t>
  </si>
  <si>
    <t>Philippine Councilors League</t>
  </si>
  <si>
    <t>Formulation or Enhancement of Other Development Plans</t>
  </si>
  <si>
    <t>Support to the Operation of Four Super Health Centers</t>
  </si>
  <si>
    <t>Military, Police and Security Equipment</t>
  </si>
  <si>
    <t>1-07-05-100</t>
  </si>
  <si>
    <t>MARIA ANDREA C. SEÑA-BUGAYONG, M.D.</t>
  </si>
  <si>
    <t>OIC - City Health Dept.</t>
  </si>
  <si>
    <t>Local Committee on Anti-Trafficking and Violence Against Women and their Children (LCAT-VAWC)</t>
  </si>
  <si>
    <t>Commendation to service in times of calamities</t>
  </si>
  <si>
    <t>Scholarship Grants/Expenses</t>
  </si>
  <si>
    <t>5-02-02-020</t>
  </si>
  <si>
    <t>Monthly Subscription (Cloud, Amazon,Website, Proquest and Zoom)</t>
  </si>
  <si>
    <t>Enhancement of Student Life Program (Activities)</t>
  </si>
  <si>
    <t>Conduct of ROTC and CWTS activities and programs</t>
  </si>
  <si>
    <t>Conduct of CMU Graduation Day</t>
  </si>
  <si>
    <t>Conduct School Intramurals</t>
  </si>
  <si>
    <t>Conduct of CMU Foundation Celebration</t>
  </si>
  <si>
    <t>CMU Cultural Activities</t>
  </si>
  <si>
    <t>Institutional Recognition and Accreditation</t>
  </si>
  <si>
    <t>University Branding (Collaterals)</t>
  </si>
  <si>
    <t>Provision for University Management System (UMS)</t>
  </si>
  <si>
    <t>New Standardized and Licensed Testing Kits</t>
  </si>
  <si>
    <t>Emergency Assistance and Other Related</t>
  </si>
  <si>
    <t>Disaster Response and Rescue Equipment</t>
  </si>
  <si>
    <t>1-07-05-090</t>
  </si>
  <si>
    <t>Formulation of CityTourism Development Plans and Policies</t>
  </si>
  <si>
    <t>Information and Education Campaign Program for the promotion of Malabon Tourism products, attractions and destinations</t>
  </si>
  <si>
    <t>Malabon Tricycle Tours</t>
  </si>
  <si>
    <t>Trainings for Tourism Related Establishment (TREs) and other stakeholders</t>
  </si>
  <si>
    <t>Maintenance and Operation of the Malabon Heritage Center - A Library Museum</t>
  </si>
  <si>
    <t>Application to the UNESCO Creative Cities for Gastronomy</t>
  </si>
  <si>
    <t>Tambobong Festival Activities</t>
  </si>
  <si>
    <t>5-02-14-080</t>
  </si>
  <si>
    <r>
      <t xml:space="preserve">Subsidy to Local Economic Enterprises </t>
    </r>
    <r>
      <rPr>
        <sz val="8"/>
        <rFont val="Palatino Linotype"/>
        <family val="1"/>
      </rPr>
      <t>(City of Malabon University)</t>
    </r>
  </si>
  <si>
    <t>Emergency Employment or Tulong Panghanapbuhay sa Ating Disadvantaged Workers</t>
  </si>
  <si>
    <t>Civil Service Month Celebration</t>
  </si>
  <si>
    <t>Virtual SHS Activities</t>
  </si>
  <si>
    <t>Virtual Recognition Ceremony</t>
  </si>
  <si>
    <t xml:space="preserve"> </t>
  </si>
  <si>
    <t>3.6m</t>
  </si>
  <si>
    <t>Cash for Work Program</t>
  </si>
  <si>
    <t>Economic Welfare Assistance Program</t>
  </si>
  <si>
    <t>Malabon COVID-19 Preparedness, Response and Recovery Program</t>
  </si>
  <si>
    <t>IAN LEE P. PUNONGBAYAN</t>
  </si>
  <si>
    <t>Chief - BPLO</t>
  </si>
  <si>
    <t>Supervisor - Market Mgt. Office</t>
  </si>
  <si>
    <t>Conduct of Commmunity Based Monitoring System (CBMS)</t>
  </si>
  <si>
    <t>Enforcement of the Anti-Smoking Ordinance</t>
  </si>
  <si>
    <t>PROPOSED ANNUAL GENERAL FUND BUDGET FOR BY 2022</t>
  </si>
  <si>
    <t>SUMMARY OF APPROPRIATIONS BY DEPARTMENT / OFFICE</t>
  </si>
  <si>
    <t>DEPARTMENTS AND OFFICES</t>
  </si>
  <si>
    <t xml:space="preserve">PERSONAL        SERVICES </t>
  </si>
  <si>
    <t xml:space="preserve">M.O.O.E </t>
  </si>
  <si>
    <t>FINANCIAL EXPENSES</t>
  </si>
  <si>
    <t xml:space="preserve">CAPITAL             OUTLAY </t>
  </si>
  <si>
    <t>TOTALS</t>
  </si>
  <si>
    <t xml:space="preserve">OFFICE OF THE CITY MAYOR             </t>
  </si>
  <si>
    <t>INTERNAL AUDIT SERVICE OFFICE</t>
  </si>
  <si>
    <t xml:space="preserve">PUBLIC SAFETY &amp; TRAFFIC MGT. OFFICE          </t>
  </si>
  <si>
    <t>MALABON CITY DISASTER RISK REDUCTION &amp; MGT. OFFICE</t>
  </si>
  <si>
    <t>CITY OF MALABON ANTI DRUG ABUSE OFFICE</t>
  </si>
  <si>
    <t>BUSINESS PERMIT &amp; LICENSING OFFICE</t>
  </si>
  <si>
    <t xml:space="preserve">COMMUNITY &amp; URBAN POOR AFFAIRS OFFICE        </t>
  </si>
  <si>
    <t>CITY LIBRARY</t>
  </si>
  <si>
    <t xml:space="preserve">CITY TOURISM &amp; CULTURAL AFFAIRS OFFICE           </t>
  </si>
  <si>
    <t>CITY OF MALABON POLYTECHNIC INSTITUTE</t>
  </si>
  <si>
    <t>PUBLIC EMPLOYMENT &amp; SERVICES OFFICE</t>
  </si>
  <si>
    <t xml:space="preserve">MAYOR'S COMPLAINT &amp; ACTION TEAM         </t>
  </si>
  <si>
    <t xml:space="preserve">MALABON PUBLIC INFORMATION OFFICE            </t>
  </si>
  <si>
    <t>OFFICE OF THE SENIOR CITIZENS</t>
  </si>
  <si>
    <t>PERSON WITH DISABILITY AFFAIRS OFFICE</t>
  </si>
  <si>
    <t xml:space="preserve">SPORTS DEVELOPMENT OFFICE         </t>
  </si>
  <si>
    <t xml:space="preserve">MARKET MANAGEMENT OFFICE       </t>
  </si>
  <si>
    <t>COOPERATIVE DEVELOPMENT OFFICE</t>
  </si>
  <si>
    <t>CITY ENVIRONMENTAL &amp; NATURAL RESOURCES OFFICE</t>
  </si>
  <si>
    <t>SUPPORT TO NATIONAL  AGENCIES</t>
  </si>
  <si>
    <t>Regional Trial Court (RTC)</t>
  </si>
  <si>
    <t>Metropolitan Trial Court (MTC)</t>
  </si>
  <si>
    <t>City Prosecutors (Fiscal's Office)</t>
  </si>
  <si>
    <t>Department of Education (DepEd)</t>
  </si>
  <si>
    <t>Department of Interior and Local Government (DILG)</t>
  </si>
  <si>
    <t>Office of the Commission on Audit (COA)</t>
  </si>
  <si>
    <t>Commission on Election (COMELEC)</t>
  </si>
  <si>
    <t>Philippine National Police (PNP)</t>
  </si>
  <si>
    <t>Bureau of Fire Protection (BFP)</t>
  </si>
  <si>
    <t>Bureau of Jail Management and Penology (BJMP)</t>
  </si>
  <si>
    <t>SUB-TOTAL</t>
  </si>
  <si>
    <t>OFFICE OF THE CITY ADMINISTRATOR</t>
  </si>
  <si>
    <t>CITY HUMAN RESOURCE MGT. &amp; DEV'T. DEPT.</t>
  </si>
  <si>
    <t xml:space="preserve">CITY BUDGET DEPARTMENT      </t>
  </si>
  <si>
    <t>CITY PLANNING &amp; DEV'T. DEPARTMENT</t>
  </si>
  <si>
    <t xml:space="preserve">CITY ACCOUNTING DEPARTMENT    </t>
  </si>
  <si>
    <t>CITY LEGAL DEPARTMENT</t>
  </si>
  <si>
    <t xml:space="preserve">CITY GENERAL SERVICES DEPARTMENT             </t>
  </si>
  <si>
    <t xml:space="preserve">CITY TREASURY DEPARTMENT       </t>
  </si>
  <si>
    <t xml:space="preserve">CITY ASSESSMENT DEPARTMENT        </t>
  </si>
  <si>
    <t xml:space="preserve">CITY HEALTH DEPARTMENT                   </t>
  </si>
  <si>
    <t>CITY CIVIL REGISTRY DEPARTMENT</t>
  </si>
  <si>
    <t xml:space="preserve">CITY ENGINEERING  DEPARTMENT        </t>
  </si>
  <si>
    <t xml:space="preserve">CITY SOCIAL WELFARE &amp; DEV'T. DEPARTMENT             </t>
  </si>
  <si>
    <t>OFFICE OF THE CITY VICE-MAYOR</t>
  </si>
  <si>
    <t>OFFICE OF THE SANGGUNIANG PANLUNGSOD</t>
  </si>
  <si>
    <t>OFFICE OF THE SEC. TO THE SANGGUNIAN</t>
  </si>
  <si>
    <t>TOTAL APPROPRIATIONS (DEPTS./OFFICES)</t>
  </si>
  <si>
    <t>BUDGETARY REQUIREMENTS</t>
  </si>
  <si>
    <t>STATUTORY &amp; CONTRACTUAL OBLIGATIONS</t>
  </si>
  <si>
    <t>TOTAL APPROPRIATIONS</t>
  </si>
  <si>
    <t xml:space="preserve">TOTAL ESTIMATED INCOME </t>
  </si>
  <si>
    <t>UNAPPROPRIATED BALANCE</t>
  </si>
  <si>
    <t>LBP Form No. 1</t>
  </si>
  <si>
    <t>BUDGET OF EXPENDITURES AND SOURCES OF FINANCING</t>
  </si>
  <si>
    <t>GENERAL FUND</t>
  </si>
  <si>
    <t>PARTICULARS</t>
  </si>
  <si>
    <t>Income Classification</t>
  </si>
  <si>
    <t>CURRENT YEAR APPROPRIATION 2021</t>
  </si>
  <si>
    <t>(8)</t>
  </si>
  <si>
    <t>I. BEGINNING CASH BALANCE</t>
  </si>
  <si>
    <t>II. RECEIPTS</t>
  </si>
  <si>
    <t>1. TAX REVENUES</t>
  </si>
  <si>
    <t>1.1 REAL PROPERTY TAXES</t>
  </si>
  <si>
    <t xml:space="preserve">1.1.1 CURRENT YEAR </t>
  </si>
  <si>
    <t>R</t>
  </si>
  <si>
    <t xml:space="preserve">1.1.2 PRIOR YEARS </t>
  </si>
  <si>
    <t>1.1.3 IDLE LAND</t>
  </si>
  <si>
    <t>1.1.4 PENALTIES</t>
  </si>
  <si>
    <t>1.2 TAX ON BUSINESS</t>
  </si>
  <si>
    <t>1.2.1 TAX ON BUSINESS OF PRINTING AND PUBLICATIONS</t>
  </si>
  <si>
    <t>1.2.2 FRANCHISE TAX</t>
  </si>
  <si>
    <t>1.2.3 AMUSEMENT TAX</t>
  </si>
  <si>
    <t>1.2.4 ANNUAL FIXED TAX ON DELIVERY TRUCK OR VAN</t>
  </si>
  <si>
    <t>1.2.5 OTHER BUSINESS TAXES</t>
  </si>
  <si>
    <t>1.3 OTHER TAXES</t>
  </si>
  <si>
    <t>1.3.1 TAX ON TRANSFER OF REAL PROPERTY OWNERSHIP</t>
  </si>
  <si>
    <t>1.3.2 PROFESSIONAL TAX</t>
  </si>
  <si>
    <t>1.3.3 COMMUNITY TAX (A &amp; B)</t>
  </si>
  <si>
    <t>1.3.4 COMMUNITY TAX (C &amp; C1)</t>
  </si>
  <si>
    <t>1.3.5 FINES AND PENALTIES (Local Taxes)</t>
  </si>
  <si>
    <t>13.6 Cultural Tax (FAP)</t>
  </si>
  <si>
    <t>2. NON-TAX REVENUES</t>
  </si>
  <si>
    <t>2.1 REGULATORY FEES - BUSINESS</t>
  </si>
  <si>
    <t xml:space="preserve">2.1.1 MAYOR'S PERMIT </t>
  </si>
  <si>
    <t>2.1.1a SPECIAL PERMIT (Liquor and Alcoholic Drinks)</t>
  </si>
  <si>
    <t>2.1.1b SPECIAL PERMIT (Cigarette and Tabacco)</t>
  </si>
  <si>
    <t xml:space="preserve">2.1.2 PERMIT ON OCCUPATION OR CALLING </t>
  </si>
  <si>
    <t xml:space="preserve">2.1.3 ZONAL/LOCATIONAL CLEARANCES </t>
  </si>
  <si>
    <t xml:space="preserve">2.1.4 FEES ON WEIGHT AND MEASURES </t>
  </si>
  <si>
    <t>2.1.5 SLAUGHTER PERMIT FEES</t>
  </si>
  <si>
    <t>2.1.5a MEAT HANDLER FEES</t>
  </si>
  <si>
    <t xml:space="preserve">2.1.6 DRESSED CHICKEN </t>
  </si>
  <si>
    <t xml:space="preserve">2.1.7 SIGNBOARD PERMIT FEES </t>
  </si>
  <si>
    <t>2.1.8 COCKFIGHTING PERMIT FEES</t>
  </si>
  <si>
    <t>2.1.9 BUILDING PERMIT FEE (NEW)</t>
  </si>
  <si>
    <t>2.1.10 BUILDING PERMIT FEE (ANNUAL)</t>
  </si>
  <si>
    <t>2.1.11 ELECTRICAL PERMIT FEE (NEW)</t>
  </si>
  <si>
    <t>2.1.12 ELECTRICAL PERMIT FEE (ANNUAL)</t>
  </si>
  <si>
    <t>2.1.13 MECHANICAL PERMIT FEE (NEW)</t>
  </si>
  <si>
    <t>2.1.14 MECHANICAL PERMIT FEE (ANNUAL)</t>
  </si>
  <si>
    <t>2.1.15 OCCUPANCY PERMIT FEE</t>
  </si>
  <si>
    <t>2.1.16 SUBDIVISION / DEVELOPMENT FEE</t>
  </si>
  <si>
    <t>NR</t>
  </si>
  <si>
    <t>2.1.17 PLUMBING PERMIT FEE (NEW)</t>
  </si>
  <si>
    <t>2.1.18 PLUMBING PERMIT FEE (ANNUAL)</t>
  </si>
  <si>
    <t>2.1.19 ELECTRONIC PERMIT FEE (NEW)</t>
  </si>
  <si>
    <t>2.1.20 ELECTRONIC PERMIT FEE (ANNUAL)</t>
  </si>
  <si>
    <t>2.1.21 SUPERVISION</t>
  </si>
  <si>
    <t xml:space="preserve">2.1.22 EMBANKMENT </t>
  </si>
  <si>
    <t xml:space="preserve">2.1.23 EXCAVATION </t>
  </si>
  <si>
    <t>2.1.24 RESTORATION</t>
  </si>
  <si>
    <t>2.1.25 MAINTENANCE</t>
  </si>
  <si>
    <t xml:space="preserve">2.1.26 AMBULANT VENDORS </t>
  </si>
  <si>
    <t xml:space="preserve">2.1.27 FINE AND PENALTIES - Permit &amp; Licenses </t>
  </si>
  <si>
    <t>2.2 REGULATORY FEES - NON-BUSINESS</t>
  </si>
  <si>
    <t>2.2.1 MARRIAGE APPLICATION FEE</t>
  </si>
  <si>
    <t>2.2.2 MARRIAGE LICENSE FEE</t>
  </si>
  <si>
    <t xml:space="preserve">2.2.3 SECPA </t>
  </si>
  <si>
    <t xml:space="preserve">2.2.4 BURIAL PERMIT </t>
  </si>
  <si>
    <t xml:space="preserve">2.2.5 EXHUMATION/REMOVAL OF CADAVER </t>
  </si>
  <si>
    <t>2.2.6 EMBALMING PERMIT</t>
  </si>
  <si>
    <t>2.2.7 ENTRANCE FEE /CADAVER</t>
  </si>
  <si>
    <t>2.2.8 TRANSFER PERMIT FEE OF CADAVER</t>
  </si>
  <si>
    <t>2.2.9 MAYOR'S CERTIFICATE</t>
  </si>
  <si>
    <t>2.2.10 BUSINESS PLATES</t>
  </si>
  <si>
    <t>2.2.11 HEALTH CERTIFICATE (BPLO)</t>
  </si>
  <si>
    <t xml:space="preserve">2.2.12 HEALTH CERTIFICATE (HEALTH OFFICE) </t>
  </si>
  <si>
    <t>2.2.13 MAYOR'S CLEARANCE</t>
  </si>
  <si>
    <t>2.2.14 POLICE CLEARANCE</t>
  </si>
  <si>
    <t>2.2.15 DOG OWNERSHIP / REGISTRATION</t>
  </si>
  <si>
    <t>2.2.16 CENRO - Malabon City Ordinance</t>
  </si>
  <si>
    <t>22.16a ANTI-LITTERING (C.O. 04-2012)</t>
  </si>
  <si>
    <t>22.16b ANTI-CUTTING TREE (C.O. 10-2018)</t>
  </si>
  <si>
    <t>22.16c BURNING OF GARBAGE (C.O. 07-2018)</t>
  </si>
  <si>
    <t>2.2.17 ENVIRONMENTAL FEE</t>
  </si>
  <si>
    <t>2.2.18 OTHER FINES AND PENALTIES</t>
  </si>
  <si>
    <t>2.3 SERVICE FEES</t>
  </si>
  <si>
    <t>2.3.1 SECRETARY'S FEES / CERTIFICATION FEES</t>
  </si>
  <si>
    <t>2.3.2 CIVIL REGISTRY FEES</t>
  </si>
  <si>
    <t>2.3.3 SANITARY INSPECTION FEES</t>
  </si>
  <si>
    <t>2.3.4 GARBAGE FEES</t>
  </si>
  <si>
    <t>2.3.5A HOSPITAL FEES (OSMAL)</t>
  </si>
  <si>
    <t>2.3.5.A1  MAIP (OSMAL)</t>
  </si>
  <si>
    <t>2.3.5.A2  MALASAKIT</t>
  </si>
  <si>
    <t>2.3.5.A3  PHARMACY (OSMAL)</t>
  </si>
  <si>
    <t>2.3.5.A4  LABORATORY &amp; RADIOLOGY SERVICES (OSMAL)</t>
  </si>
  <si>
    <t>2.3.5.A5  DONATION (OSMAL Discount)</t>
  </si>
  <si>
    <t>2.3.5B HOSPITAL FEES (PBM)</t>
  </si>
  <si>
    <t>2.3.5B1 AFFILIATION (30%)</t>
  </si>
  <si>
    <t>2.3.5B2 LATS (70%)</t>
  </si>
  <si>
    <t>2.3.5B3 MADAC - DRUG TESTING (PBM)</t>
  </si>
  <si>
    <t>2.3.5B4 NEW BORN SCREENING (PBM)</t>
  </si>
  <si>
    <t>2.3.6 PARKING FEES</t>
  </si>
  <si>
    <t>2.3.7 REGISTRATION OF FISHING VESSEL</t>
  </si>
  <si>
    <t>3. RECEIPTS FROM ECONOMIC ENTERPRISE</t>
  </si>
  <si>
    <t>3.1 MARKET RENTAL (INCOME FROM MARKET)</t>
  </si>
  <si>
    <t>3.2 CEMETERY FEE</t>
  </si>
  <si>
    <t>3.3 RENTAL INCOME</t>
  </si>
  <si>
    <t>3.3a BUILDING</t>
  </si>
  <si>
    <t>3.3b AMPHITHEATER</t>
  </si>
  <si>
    <t>3.3c SPORTS COMPLEX</t>
  </si>
  <si>
    <t>3.3d MRH</t>
  </si>
  <si>
    <t>3.3e MALABON SPORTS CENTER FUND (BADMINTON)</t>
  </si>
  <si>
    <t>3.3.f OSPITAL NG MALABON (ONM)</t>
  </si>
  <si>
    <t>3.4 FERRY RENTAL</t>
  </si>
  <si>
    <t>3.5 CITY OF MALABON POLYTECHNIC INSTITUTE</t>
  </si>
  <si>
    <t>3.6 CITY OF MALABON UNIVERSITY</t>
  </si>
  <si>
    <t>4. UNIFIED TRAFFIC MANAGEMENT FUND</t>
  </si>
  <si>
    <t>4.1 MOTORIZED TRICYCLE OPERATION'S PERMIT</t>
  </si>
  <si>
    <t>4.2 PEDICAB PERMIT FEES</t>
  </si>
  <si>
    <t>4.3 PUJ SUPERVISION FEES</t>
  </si>
  <si>
    <t>4.4 TRAFFIC VIOLATION</t>
  </si>
  <si>
    <t>4.5 TEMPORARY TERMINAL FEE ASSOCIATION</t>
  </si>
  <si>
    <t>4.6 E-TRIKE REGISTRATION</t>
  </si>
  <si>
    <t xml:space="preserve">5. OTHER EXTRAORDINARY RECEIPTS </t>
  </si>
  <si>
    <t>5.1 NHA AMORTIZATION (TAÑONG URBAN BLISS)</t>
  </si>
  <si>
    <t>5.2 DIVIDEND INCOME</t>
  </si>
  <si>
    <t>5.3 INTEREST INCOME</t>
  </si>
  <si>
    <t xml:space="preserve"> NR</t>
  </si>
  <si>
    <t>5.4 INCOME FROM GRANTS AND DONATIONS</t>
  </si>
  <si>
    <t>5.5 SALE OF SCRAP</t>
  </si>
  <si>
    <t>5.6 OTHER INCOME</t>
  </si>
  <si>
    <t>5.6a SALE OF PROPERTY, PLANT &amp; EQUIPMENT (AUCTION)</t>
  </si>
  <si>
    <t>5.7 MISCELLANEOUS INCOME</t>
  </si>
  <si>
    <t>5.7a RPT COST OF SALE</t>
  </si>
  <si>
    <t>6. SHARES FROM NATIONAL TAX COLLECTIONS</t>
  </si>
  <si>
    <t>6.1 NATIONAL TAX ALLOCATION</t>
  </si>
  <si>
    <t>6.2 MONETIZATION OF NTA COLLECTIBLES</t>
  </si>
  <si>
    <t>6.3 LOTTO SHARE</t>
  </si>
  <si>
    <t>6.3a SMALL TOWN LOTTERY</t>
  </si>
  <si>
    <t>6.4 INCREMENTAL COLLECTION OF V.A.T.</t>
  </si>
  <si>
    <t>6.5 LOANS FROM LBP</t>
  </si>
  <si>
    <t>6.6 GRANTS &amp; DONATION FROM NATIONAL</t>
  </si>
  <si>
    <t xml:space="preserve">TOTAL RECEIPTS      </t>
  </si>
  <si>
    <t>III. EXPENDITURES</t>
  </si>
  <si>
    <t>PERSONAL SERVICES</t>
  </si>
  <si>
    <t>Salaries and Wages - Casual/Contractual/Part-Time</t>
  </si>
  <si>
    <t>Other Bonuses and Allowance</t>
  </si>
  <si>
    <t>TOTAL PERSONAL SERVICES</t>
  </si>
  <si>
    <t>MAINTENANCE &amp; OTHER OPERATING EXPENSES</t>
  </si>
  <si>
    <t>Non-Accountable Forms</t>
  </si>
  <si>
    <t>5-02-03-030</t>
  </si>
  <si>
    <t>Drugs and Medicines Expenses</t>
  </si>
  <si>
    <t>Medical, Dental and Laboratory Supplies Expenses</t>
  </si>
  <si>
    <t>Legal Services</t>
  </si>
  <si>
    <t>5-02-11-010</t>
  </si>
  <si>
    <t>Repair &amp; Maintenance - Furniture and Fixtures</t>
  </si>
  <si>
    <t>Repair &amp; Maintenance - Other Property, Plant and Equipment</t>
  </si>
  <si>
    <t>Subsidy to Other Local Gov't. Units - Bgy. Tanods/STF</t>
  </si>
  <si>
    <t>IEC / Awareness Compaign on Drug abuse</t>
  </si>
  <si>
    <t>Digital School Intramurals</t>
  </si>
  <si>
    <t>Virtual CMU Graduation Activities</t>
  </si>
  <si>
    <t>Civil Serivce Month Celebration</t>
  </si>
  <si>
    <t>Bantay Kapaligiran (Cash-for-work program)</t>
  </si>
  <si>
    <t>Job Fair</t>
  </si>
  <si>
    <t>Emergency Employment or Tulong Panghanapbuhay</t>
  </si>
  <si>
    <t>Government Internship Program</t>
  </si>
  <si>
    <t>Malabon COVID-19 Response and Recovery Program</t>
  </si>
  <si>
    <t>TOTAL MAINTENANCE &amp; OTHER OPERATING EXPENSES</t>
  </si>
  <si>
    <t>TOTAL FINANCIAL EXPENSES</t>
  </si>
  <si>
    <t>CAPITAL OUTLAY</t>
  </si>
  <si>
    <t>Buildings</t>
  </si>
  <si>
    <t>1-07-04-010</t>
  </si>
  <si>
    <t>School Buildings</t>
  </si>
  <si>
    <t>1-07-04-020</t>
  </si>
  <si>
    <t>Disaster Responses and Rescue Equipment</t>
  </si>
  <si>
    <t>Watercrafts</t>
  </si>
  <si>
    <t>1-07-06-040</t>
  </si>
  <si>
    <t>TOTAL CAPITAL OUTLAY</t>
  </si>
  <si>
    <t>SPECIAL PURPOSE APPROPRIATIONS (SPAs)</t>
  </si>
  <si>
    <t>Development Programs/Projects (20%)</t>
  </si>
  <si>
    <t>Local Disaster Risk Reduction and Management (LDRRM) Programs/Projects (5% LDRRM Fund)</t>
  </si>
  <si>
    <t>Debt Service</t>
  </si>
  <si>
    <t>Prior Years' Obligation</t>
  </si>
  <si>
    <t xml:space="preserve">5% MMDA Contribution (R.A. No. 7924) </t>
  </si>
  <si>
    <t>Financial Assistance to Barangays</t>
  </si>
  <si>
    <t>5% Gender and Development (GAD)</t>
  </si>
  <si>
    <t>Health Fund</t>
  </si>
  <si>
    <t>Livelihood Fund</t>
  </si>
  <si>
    <t>Educational Fund</t>
  </si>
  <si>
    <t>Scholarship Fund</t>
  </si>
  <si>
    <t>TOTAL SPECIAL PURPOSE APPROPRIATIONS</t>
  </si>
  <si>
    <t>TOTAL EXPENDITURES</t>
  </si>
  <si>
    <t>IV. ENDING BALANCE</t>
  </si>
  <si>
    <t>We hereby certify that the information presented above are true and correct. We futher certify that the foregoing estimated receipts are reasonably projected as collectible for the Budget Year.</t>
  </si>
  <si>
    <t xml:space="preserve">       AMALIA C. SANTOS, Ph.D.                                     MAILA R. CAINGLES</t>
  </si>
  <si>
    <t xml:space="preserve">                                       City Treasurer                                                           OIC  - City Budget Dept.</t>
  </si>
  <si>
    <t>City Accountant</t>
  </si>
  <si>
    <t>TOTAL NON-REGULAR INCOME</t>
  </si>
  <si>
    <t>COVID-19 Response and Recovery Program</t>
  </si>
  <si>
    <t>it</t>
  </si>
  <si>
    <t>com,m</t>
  </si>
  <si>
    <t>office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</si>
</sst>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_);\(#,##0.0\)"/>
    <numFmt numFmtId="171" formatCode="[$PHP]\ #,##0.00_);\([$PHP]\ #,##0.00\)"/>
    <numFmt numFmtId="172" formatCode="\P\ #,##0.00_);\(#,##0.00\)"/>
    <numFmt numFmtId="173" formatCode="\ #,##0.00_);\(#,##0.00\)"/>
    <numFmt numFmtId="174" formatCode="_(* #,##0_);_(* \(#,##0\);_(* &quot;-&quot;??_);_(@_)"/>
  </numFmts>
  <fonts count="70">
    <font>
      <sz val="10"/>
      <name val="Arial"/>
      <family val="0"/>
    </font>
    <font>
      <sz val="12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Palatino Linotype"/>
      <family val="1"/>
    </font>
    <font>
      <b/>
      <sz val="13"/>
      <name val="Palatino Linotype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Palatino Linotype"/>
      <family val="1"/>
    </font>
    <font>
      <b/>
      <sz val="14"/>
      <name val="Palatino Linotype"/>
      <family val="1"/>
    </font>
    <font>
      <sz val="10"/>
      <name val="Palatino Linotype"/>
      <family val="1"/>
    </font>
    <font>
      <sz val="10"/>
      <name val="Arial Narrow"/>
      <family val="2"/>
    </font>
    <font>
      <sz val="9"/>
      <name val="Arial Narrow"/>
      <family val="2"/>
    </font>
    <font>
      <sz val="9"/>
      <name val="Palatino Linotype"/>
      <family val="1"/>
    </font>
    <font>
      <sz val="8"/>
      <name val="Palatino Linotype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b/>
      <sz val="13"/>
      <name val="Book Antiqua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4"/>
      <name val="Book Antiqua"/>
      <family val="1"/>
    </font>
    <font>
      <sz val="13"/>
      <name val="Book Antiqua"/>
      <family val="1"/>
    </font>
    <font>
      <sz val="14"/>
      <name val="Book Antiqua"/>
      <family val="1"/>
    </font>
    <font>
      <sz val="13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9" fontId="1" fillId="0" borderId="15" xfId="0" applyNumberFormat="1" applyFont="1" applyBorder="1" applyAlignment="1">
      <alignment vertical="center"/>
    </xf>
    <xf numFmtId="39" fontId="1" fillId="0" borderId="16" xfId="0" applyNumberFormat="1" applyFont="1" applyBorder="1" applyAlignment="1">
      <alignment vertical="center"/>
    </xf>
    <xf numFmtId="39" fontId="1" fillId="0" borderId="17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indent="3"/>
    </xf>
    <xf numFmtId="1" fontId="1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3"/>
    </xf>
    <xf numFmtId="39" fontId="1" fillId="0" borderId="19" xfId="0" applyNumberFormat="1" applyFont="1" applyBorder="1" applyAlignment="1">
      <alignment vertical="center"/>
    </xf>
    <xf numFmtId="39" fontId="1" fillId="0" borderId="20" xfId="0" applyNumberFormat="1" applyFont="1" applyBorder="1" applyAlignment="1">
      <alignment vertical="center"/>
    </xf>
    <xf numFmtId="39" fontId="1" fillId="0" borderId="21" xfId="0" applyNumberFormat="1" applyFont="1" applyBorder="1" applyAlignment="1">
      <alignment vertical="center"/>
    </xf>
    <xf numFmtId="39" fontId="1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" fontId="2" fillId="0" borderId="23" xfId="42" applyNumberFormat="1" applyFont="1" applyBorder="1" applyAlignment="1">
      <alignment horizontal="center" vertical="center"/>
    </xf>
    <xf numFmtId="39" fontId="2" fillId="0" borderId="23" xfId="42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1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9" fontId="1" fillId="0" borderId="25" xfId="0" applyNumberFormat="1" applyFont="1" applyBorder="1" applyAlignment="1">
      <alignment vertical="center"/>
    </xf>
    <xf numFmtId="39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 indent="3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3"/>
    </xf>
    <xf numFmtId="37" fontId="1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indent="3"/>
    </xf>
    <xf numFmtId="1" fontId="1" fillId="0" borderId="26" xfId="0" applyNumberFormat="1" applyFont="1" applyBorder="1" applyAlignment="1">
      <alignment horizontal="center" vertical="center"/>
    </xf>
    <xf numFmtId="37" fontId="1" fillId="0" borderId="2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43" fontId="1" fillId="0" borderId="0" xfId="42" applyFont="1" applyAlignment="1">
      <alignment vertical="center"/>
    </xf>
    <xf numFmtId="43" fontId="1" fillId="0" borderId="12" xfId="42" applyFont="1" applyBorder="1" applyAlignment="1">
      <alignment vertical="center"/>
    </xf>
    <xf numFmtId="43" fontId="1" fillId="0" borderId="0" xfId="42" applyFont="1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" fontId="1" fillId="0" borderId="25" xfId="42" applyNumberFormat="1" applyFont="1" applyBorder="1" applyAlignment="1">
      <alignment vertical="center"/>
    </xf>
    <xf numFmtId="4" fontId="1" fillId="0" borderId="26" xfId="42" applyNumberFormat="1" applyFont="1" applyBorder="1" applyAlignment="1">
      <alignment vertical="center"/>
    </xf>
    <xf numFmtId="4" fontId="1" fillId="0" borderId="12" xfId="42" applyNumberFormat="1" applyFont="1" applyBorder="1" applyAlignment="1">
      <alignment vertical="center"/>
    </xf>
    <xf numFmtId="4" fontId="1" fillId="0" borderId="0" xfId="42" applyNumberFormat="1" applyFont="1" applyAlignment="1">
      <alignment vertical="center"/>
    </xf>
    <xf numFmtId="4" fontId="1" fillId="0" borderId="0" xfId="42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39" fontId="2" fillId="0" borderId="29" xfId="42" applyNumberFormat="1" applyFont="1" applyBorder="1" applyAlignment="1">
      <alignment vertical="center"/>
    </xf>
    <xf numFmtId="4" fontId="2" fillId="0" borderId="29" xfId="42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9" fontId="0" fillId="0" borderId="0" xfId="0" applyNumberFormat="1" applyAlignment="1">
      <alignment/>
    </xf>
    <xf numFmtId="0" fontId="2" fillId="0" borderId="11" xfId="0" applyFont="1" applyFill="1" applyBorder="1" applyAlignment="1">
      <alignment horizontal="left" vertical="center" indent="1"/>
    </xf>
    <xf numFmtId="0" fontId="1" fillId="0" borderId="29" xfId="0" applyFont="1" applyBorder="1" applyAlignment="1">
      <alignment vertical="center"/>
    </xf>
    <xf numFmtId="39" fontId="1" fillId="0" borderId="31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center"/>
    </xf>
    <xf numFmtId="4" fontId="2" fillId="0" borderId="13" xfId="42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39" fontId="1" fillId="0" borderId="33" xfId="0" applyNumberFormat="1" applyFont="1" applyBorder="1" applyAlignment="1">
      <alignment vertical="center"/>
    </xf>
    <xf numFmtId="39" fontId="1" fillId="0" borderId="34" xfId="0" applyNumberFormat="1" applyFont="1" applyBorder="1" applyAlignment="1">
      <alignment vertical="center"/>
    </xf>
    <xf numFmtId="4" fontId="2" fillId="0" borderId="12" xfId="42" applyNumberFormat="1" applyFont="1" applyBorder="1" applyAlignment="1">
      <alignment vertical="center"/>
    </xf>
    <xf numFmtId="39" fontId="1" fillId="0" borderId="30" xfId="0" applyNumberFormat="1" applyFont="1" applyBorder="1" applyAlignment="1">
      <alignment vertical="center"/>
    </xf>
    <xf numFmtId="0" fontId="1" fillId="33" borderId="0" xfId="0" applyFont="1" applyFill="1" applyAlignment="1">
      <alignment vertical="center"/>
    </xf>
    <xf numFmtId="4" fontId="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35" xfId="0" applyFont="1" applyFill="1" applyBorder="1" applyAlignment="1" quotePrefix="1">
      <alignment horizontal="center"/>
    </xf>
    <xf numFmtId="43" fontId="2" fillId="33" borderId="35" xfId="42" applyFont="1" applyFill="1" applyBorder="1" applyAlignment="1" quotePrefix="1">
      <alignment horizontal="center"/>
    </xf>
    <xf numFmtId="0" fontId="2" fillId="33" borderId="11" xfId="0" applyFont="1" applyFill="1" applyBorder="1" applyAlignment="1">
      <alignment horizontal="left" vertical="center" indent="1"/>
    </xf>
    <xf numFmtId="0" fontId="1" fillId="33" borderId="12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39" fontId="1" fillId="33" borderId="15" xfId="0" applyNumberFormat="1" applyFont="1" applyFill="1" applyBorder="1" applyAlignment="1">
      <alignment vertical="center"/>
    </xf>
    <xf numFmtId="39" fontId="1" fillId="33" borderId="16" xfId="0" applyNumberFormat="1" applyFont="1" applyFill="1" applyBorder="1" applyAlignment="1">
      <alignment vertical="center"/>
    </xf>
    <xf numFmtId="39" fontId="1" fillId="33" borderId="17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indent="3"/>
    </xf>
    <xf numFmtId="1" fontId="1" fillId="33" borderId="15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indent="3"/>
    </xf>
    <xf numFmtId="1" fontId="1" fillId="33" borderId="19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1" fontId="2" fillId="33" borderId="23" xfId="42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 indent="1"/>
    </xf>
    <xf numFmtId="1" fontId="1" fillId="33" borderId="2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vertical="center"/>
    </xf>
    <xf numFmtId="4" fontId="1" fillId="33" borderId="25" xfId="0" applyNumberFormat="1" applyFont="1" applyFill="1" applyBorder="1" applyAlignment="1">
      <alignment vertical="center"/>
    </xf>
    <xf numFmtId="39" fontId="2" fillId="33" borderId="23" xfId="42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 indent="3"/>
    </xf>
    <xf numFmtId="37" fontId="1" fillId="33" borderId="25" xfId="0" applyNumberFormat="1" applyFont="1" applyFill="1" applyBorder="1" applyAlignment="1">
      <alignment horizontal="center" vertical="center"/>
    </xf>
    <xf numFmtId="37" fontId="1" fillId="33" borderId="26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vertical="center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29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39" fontId="1" fillId="33" borderId="26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3"/>
    </xf>
    <xf numFmtId="39" fontId="1" fillId="33" borderId="33" xfId="0" applyNumberFormat="1" applyFont="1" applyFill="1" applyBorder="1" applyAlignment="1">
      <alignment vertical="center"/>
    </xf>
    <xf numFmtId="39" fontId="1" fillId="33" borderId="34" xfId="0" applyNumberFormat="1" applyFont="1" applyFill="1" applyBorder="1" applyAlignment="1">
      <alignment vertical="center"/>
    </xf>
    <xf numFmtId="39" fontId="1" fillId="0" borderId="36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33" borderId="33" xfId="0" applyFont="1" applyFill="1" applyBorder="1" applyAlignment="1">
      <alignment vertical="center"/>
    </xf>
    <xf numFmtId="4" fontId="1" fillId="33" borderId="26" xfId="0" applyNumberFormat="1" applyFont="1" applyFill="1" applyBorder="1" applyAlignment="1">
      <alignment vertical="center"/>
    </xf>
    <xf numFmtId="1" fontId="1" fillId="33" borderId="26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4" fontId="1" fillId="33" borderId="29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39" fontId="1" fillId="0" borderId="38" xfId="0" applyNumberFormat="1" applyFont="1" applyBorder="1" applyAlignment="1">
      <alignment vertical="center"/>
    </xf>
    <xf numFmtId="0" fontId="1" fillId="33" borderId="39" xfId="0" applyFont="1" applyFill="1" applyBorder="1" applyAlignment="1">
      <alignment horizontal="left" vertical="center" indent="3"/>
    </xf>
    <xf numFmtId="37" fontId="1" fillId="33" borderId="21" xfId="0" applyNumberFormat="1" applyFont="1" applyFill="1" applyBorder="1" applyAlignment="1">
      <alignment horizontal="center" vertical="center"/>
    </xf>
    <xf numFmtId="40" fontId="2" fillId="33" borderId="23" xfId="42" applyNumberFormat="1" applyFont="1" applyFill="1" applyBorder="1" applyAlignment="1">
      <alignment vertical="center"/>
    </xf>
    <xf numFmtId="40" fontId="2" fillId="33" borderId="13" xfId="42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9" fontId="0" fillId="33" borderId="0" xfId="0" applyNumberFormat="1" applyFill="1" applyAlignment="1">
      <alignment/>
    </xf>
    <xf numFmtId="0" fontId="1" fillId="0" borderId="10" xfId="0" applyFont="1" applyBorder="1" applyAlignment="1">
      <alignment horizontal="left" vertical="center" indent="4"/>
    </xf>
    <xf numFmtId="0" fontId="1" fillId="0" borderId="39" xfId="0" applyFont="1" applyBorder="1" applyAlignment="1">
      <alignment horizontal="left" vertical="center" indent="4"/>
    </xf>
    <xf numFmtId="0" fontId="1" fillId="33" borderId="10" xfId="0" applyFont="1" applyFill="1" applyBorder="1" applyAlignment="1">
      <alignment horizontal="left" vertical="center" indent="4"/>
    </xf>
    <xf numFmtId="0" fontId="1" fillId="0" borderId="18" xfId="0" applyFont="1" applyBorder="1" applyAlignment="1">
      <alignment horizontal="left" vertical="center" indent="4"/>
    </xf>
    <xf numFmtId="0" fontId="1" fillId="0" borderId="10" xfId="0" applyFont="1" applyBorder="1" applyAlignment="1">
      <alignment horizontal="left" vertical="center" wrapText="1" indent="4"/>
    </xf>
    <xf numFmtId="39" fontId="1" fillId="33" borderId="0" xfId="0" applyNumberFormat="1" applyFont="1" applyFill="1" applyAlignment="1">
      <alignment vertical="center"/>
    </xf>
    <xf numFmtId="39" fontId="1" fillId="33" borderId="0" xfId="0" applyNumberFormat="1" applyFont="1" applyFill="1" applyAlignment="1">
      <alignment/>
    </xf>
    <xf numFmtId="39" fontId="1" fillId="0" borderId="40" xfId="0" applyNumberFormat="1" applyFont="1" applyBorder="1" applyAlignment="1">
      <alignment vertical="center"/>
    </xf>
    <xf numFmtId="39" fontId="1" fillId="0" borderId="41" xfId="0" applyNumberFormat="1" applyFont="1" applyBorder="1" applyAlignment="1">
      <alignment vertical="center"/>
    </xf>
    <xf numFmtId="39" fontId="1" fillId="0" borderId="42" xfId="0" applyNumberFormat="1" applyFont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0" fontId="0" fillId="0" borderId="0" xfId="0" applyNumberFormat="1" applyAlignment="1">
      <alignment/>
    </xf>
    <xf numFmtId="43" fontId="0" fillId="0" borderId="0" xfId="42" applyFont="1" applyAlignment="1">
      <alignment/>
    </xf>
    <xf numFmtId="43" fontId="9" fillId="0" borderId="0" xfId="42" applyFont="1" applyAlignment="1">
      <alignment/>
    </xf>
    <xf numFmtId="43" fontId="10" fillId="0" borderId="0" xfId="42" applyFont="1" applyAlignment="1">
      <alignment/>
    </xf>
    <xf numFmtId="40" fontId="1" fillId="0" borderId="0" xfId="0" applyNumberFormat="1" applyFont="1" applyAlignment="1">
      <alignment/>
    </xf>
    <xf numFmtId="4" fontId="1" fillId="33" borderId="13" xfId="0" applyNumberFormat="1" applyFont="1" applyFill="1" applyBorder="1" applyAlignment="1">
      <alignment vertical="center"/>
    </xf>
    <xf numFmtId="40" fontId="2" fillId="33" borderId="43" xfId="42" applyNumberFormat="1" applyFont="1" applyFill="1" applyBorder="1" applyAlignment="1">
      <alignment vertical="center"/>
    </xf>
    <xf numFmtId="39" fontId="0" fillId="0" borderId="0" xfId="0" applyNumberFormat="1" applyFont="1" applyAlignment="1">
      <alignment/>
    </xf>
    <xf numFmtId="0" fontId="1" fillId="33" borderId="18" xfId="0" applyFont="1" applyFill="1" applyBorder="1" applyAlignment="1">
      <alignment horizontal="left" vertical="center" indent="4"/>
    </xf>
    <xf numFmtId="40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1" fillId="33" borderId="44" xfId="42" applyFont="1" applyFill="1" applyBorder="1" applyAlignment="1">
      <alignment horizontal="center" vertical="center" wrapText="1"/>
    </xf>
    <xf numFmtId="43" fontId="2" fillId="33" borderId="45" xfId="42" applyFont="1" applyFill="1" applyBorder="1" applyAlignment="1">
      <alignment horizontal="center" vertical="top" wrapText="1"/>
    </xf>
    <xf numFmtId="39" fontId="3" fillId="0" borderId="15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/>
    </xf>
    <xf numFmtId="4" fontId="1" fillId="0" borderId="29" xfId="42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1" fontId="1" fillId="33" borderId="30" xfId="0" applyNumberFormat="1" applyFont="1" applyFill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39" fontId="1" fillId="0" borderId="46" xfId="0" applyNumberFormat="1" applyFont="1" applyBorder="1" applyAlignment="1">
      <alignment vertical="center"/>
    </xf>
    <xf numFmtId="39" fontId="1" fillId="33" borderId="22" xfId="0" applyNumberFormat="1" applyFont="1" applyFill="1" applyBorder="1" applyAlignment="1">
      <alignment vertical="center"/>
    </xf>
    <xf numFmtId="39" fontId="1" fillId="0" borderId="42" xfId="0" applyNumberFormat="1" applyFont="1" applyFill="1" applyBorder="1" applyAlignment="1">
      <alignment vertical="center"/>
    </xf>
    <xf numFmtId="39" fontId="1" fillId="0" borderId="47" xfId="0" applyNumberFormat="1" applyFont="1" applyBorder="1" applyAlignment="1">
      <alignment vertical="center"/>
    </xf>
    <xf numFmtId="39" fontId="1" fillId="0" borderId="32" xfId="0" applyNumberFormat="1" applyFont="1" applyBorder="1" applyAlignment="1">
      <alignment vertical="center"/>
    </xf>
    <xf numFmtId="39" fontId="3" fillId="0" borderId="36" xfId="0" applyNumberFormat="1" applyFont="1" applyBorder="1" applyAlignment="1">
      <alignment vertical="center"/>
    </xf>
    <xf numFmtId="40" fontId="0" fillId="33" borderId="0" xfId="0" applyNumberFormat="1" applyFill="1" applyAlignment="1">
      <alignment/>
    </xf>
    <xf numFmtId="39" fontId="1" fillId="0" borderId="48" xfId="0" applyNumberFormat="1" applyFont="1" applyBorder="1" applyAlignment="1">
      <alignment vertical="center"/>
    </xf>
    <xf numFmtId="39" fontId="1" fillId="0" borderId="37" xfId="0" applyNumberFormat="1" applyFont="1" applyBorder="1" applyAlignment="1">
      <alignment vertical="center"/>
    </xf>
    <xf numFmtId="39" fontId="1" fillId="33" borderId="36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 wrapText="1" indent="4"/>
    </xf>
    <xf numFmtId="0" fontId="1" fillId="0" borderId="24" xfId="0" applyFont="1" applyBorder="1" applyAlignment="1">
      <alignment horizontal="left" vertical="center" wrapText="1" indent="4"/>
    </xf>
    <xf numFmtId="39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left" indent="5"/>
    </xf>
    <xf numFmtId="0" fontId="69" fillId="0" borderId="26" xfId="0" applyFont="1" applyBorder="1" applyAlignment="1">
      <alignment horizontal="left" indent="1"/>
    </xf>
    <xf numFmtId="172" fontId="69" fillId="0" borderId="26" xfId="0" applyNumberFormat="1" applyFont="1" applyBorder="1" applyAlignment="1">
      <alignment/>
    </xf>
    <xf numFmtId="173" fontId="69" fillId="0" borderId="26" xfId="0" applyNumberFormat="1" applyFont="1" applyBorder="1" applyAlignment="1">
      <alignment/>
    </xf>
    <xf numFmtId="0" fontId="69" fillId="0" borderId="10" xfId="0" applyFont="1" applyBorder="1" applyAlignment="1">
      <alignment horizontal="left" indent="3"/>
    </xf>
    <xf numFmtId="0" fontId="1" fillId="0" borderId="39" xfId="0" applyFont="1" applyBorder="1" applyAlignment="1">
      <alignment horizontal="left" vertical="center" wrapText="1" indent="3"/>
    </xf>
    <xf numFmtId="39" fontId="1" fillId="0" borderId="49" xfId="0" applyNumberFormat="1" applyFont="1" applyBorder="1" applyAlignment="1">
      <alignment vertical="center"/>
    </xf>
    <xf numFmtId="39" fontId="1" fillId="0" borderId="28" xfId="0" applyNumberFormat="1" applyFont="1" applyBorder="1" applyAlignment="1">
      <alignment vertical="center"/>
    </xf>
    <xf numFmtId="0" fontId="1" fillId="0" borderId="0" xfId="0" applyFont="1" applyAlignment="1">
      <alignment horizontal="left" indent="9"/>
    </xf>
    <xf numFmtId="0" fontId="2" fillId="0" borderId="0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indent="4"/>
    </xf>
    <xf numFmtId="1" fontId="1" fillId="0" borderId="50" xfId="0" applyNumberFormat="1" applyFont="1" applyBorder="1" applyAlignment="1">
      <alignment horizontal="center" vertical="center"/>
    </xf>
    <xf numFmtId="39" fontId="1" fillId="0" borderId="50" xfId="0" applyNumberFormat="1" applyFont="1" applyBorder="1" applyAlignment="1">
      <alignment vertical="center"/>
    </xf>
    <xf numFmtId="37" fontId="14" fillId="0" borderId="26" xfId="42" applyNumberFormat="1" applyFont="1" applyBorder="1" applyAlignment="1" applyProtection="1">
      <alignment/>
      <protection locked="0"/>
    </xf>
    <xf numFmtId="0" fontId="1" fillId="0" borderId="39" xfId="0" applyFont="1" applyBorder="1" applyAlignment="1">
      <alignment horizontal="left" vertical="center" wrapText="1" indent="4"/>
    </xf>
    <xf numFmtId="1" fontId="1" fillId="0" borderId="3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4"/>
    </xf>
    <xf numFmtId="39" fontId="1" fillId="0" borderId="51" xfId="0" applyNumberFormat="1" applyFont="1" applyBorder="1" applyAlignment="1">
      <alignment vertical="center"/>
    </xf>
    <xf numFmtId="39" fontId="1" fillId="33" borderId="51" xfId="0" applyNumberFormat="1" applyFont="1" applyFill="1" applyBorder="1" applyAlignment="1">
      <alignment vertical="center"/>
    </xf>
    <xf numFmtId="39" fontId="15" fillId="33" borderId="0" xfId="42" applyNumberFormat="1" applyFont="1" applyFill="1" applyAlignment="1" applyProtection="1">
      <alignment/>
      <protection locked="0"/>
    </xf>
    <xf numFmtId="0" fontId="1" fillId="33" borderId="27" xfId="0" applyFont="1" applyFill="1" applyBorder="1" applyAlignment="1">
      <alignment horizontal="left" vertical="center" indent="3"/>
    </xf>
    <xf numFmtId="37" fontId="1" fillId="33" borderId="42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 indent="3"/>
    </xf>
    <xf numFmtId="37" fontId="1" fillId="0" borderId="21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indent="4"/>
    </xf>
    <xf numFmtId="0" fontId="1" fillId="33" borderId="10" xfId="0" applyFont="1" applyFill="1" applyBorder="1" applyAlignment="1">
      <alignment horizontal="left" vertical="center" wrapText="1" indent="4"/>
    </xf>
    <xf numFmtId="0" fontId="1" fillId="0" borderId="21" xfId="0" applyFont="1" applyBorder="1" applyAlignment="1">
      <alignment vertical="center"/>
    </xf>
    <xf numFmtId="0" fontId="1" fillId="33" borderId="11" xfId="0" applyFont="1" applyFill="1" applyBorder="1" applyAlignment="1">
      <alignment horizontal="left" vertical="center" indent="3"/>
    </xf>
    <xf numFmtId="1" fontId="1" fillId="33" borderId="29" xfId="0" applyNumberFormat="1" applyFont="1" applyFill="1" applyBorder="1" applyAlignment="1">
      <alignment horizontal="center" vertical="center"/>
    </xf>
    <xf numFmtId="39" fontId="1" fillId="0" borderId="29" xfId="0" applyNumberFormat="1" applyFont="1" applyBorder="1" applyAlignment="1">
      <alignment vertical="center"/>
    </xf>
    <xf numFmtId="39" fontId="1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4"/>
    </xf>
    <xf numFmtId="39" fontId="1" fillId="0" borderId="23" xfId="0" applyNumberFormat="1" applyFont="1" applyBorder="1" applyAlignment="1">
      <alignment vertical="center"/>
    </xf>
    <xf numFmtId="43" fontId="0" fillId="33" borderId="0" xfId="42" applyFont="1" applyFill="1" applyAlignment="1">
      <alignment/>
    </xf>
    <xf numFmtId="43" fontId="1" fillId="33" borderId="0" xfId="42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indent="4"/>
    </xf>
    <xf numFmtId="37" fontId="1" fillId="0" borderId="4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6" xfId="0" applyFont="1" applyBorder="1" applyAlignment="1">
      <alignment vertical="center"/>
    </xf>
    <xf numFmtId="4" fontId="18" fillId="0" borderId="26" xfId="42" applyNumberFormat="1" applyFont="1" applyBorder="1" applyAlignment="1">
      <alignment vertical="center"/>
    </xf>
    <xf numFmtId="4" fontId="20" fillId="0" borderId="26" xfId="42" applyNumberFormat="1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4" fontId="18" fillId="0" borderId="26" xfId="0" applyNumberFormat="1" applyFont="1" applyBorder="1" applyAlignment="1">
      <alignment vertical="center"/>
    </xf>
    <xf numFmtId="4" fontId="20" fillId="0" borderId="26" xfId="0" applyNumberFormat="1" applyFont="1" applyBorder="1" applyAlignment="1">
      <alignment vertical="center"/>
    </xf>
    <xf numFmtId="4" fontId="18" fillId="0" borderId="30" xfId="42" applyNumberFormat="1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4" fontId="18" fillId="0" borderId="37" xfId="42" applyNumberFormat="1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4" fontId="20" fillId="0" borderId="23" xfId="42" applyNumberFormat="1" applyFont="1" applyBorder="1" applyAlignment="1">
      <alignment vertical="center"/>
    </xf>
    <xf numFmtId="4" fontId="18" fillId="0" borderId="37" xfId="0" applyNumberFormat="1" applyFont="1" applyBorder="1" applyAlignment="1">
      <alignment vertical="center"/>
    </xf>
    <xf numFmtId="0" fontId="19" fillId="0" borderId="26" xfId="0" applyFont="1" applyBorder="1" applyAlignment="1">
      <alignment horizontal="left" vertical="center" indent="2"/>
    </xf>
    <xf numFmtId="0" fontId="18" fillId="0" borderId="26" xfId="0" applyFont="1" applyBorder="1" applyAlignment="1">
      <alignment horizontal="left" vertical="center" indent="4"/>
    </xf>
    <xf numFmtId="0" fontId="18" fillId="0" borderId="30" xfId="0" applyFont="1" applyBorder="1" applyAlignment="1">
      <alignment horizontal="left" vertical="center" indent="4"/>
    </xf>
    <xf numFmtId="0" fontId="20" fillId="0" borderId="37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3" fontId="2" fillId="33" borderId="44" xfId="42" applyFont="1" applyFill="1" applyBorder="1" applyAlignment="1">
      <alignment horizontal="center" vertical="center" wrapText="1"/>
    </xf>
    <xf numFmtId="43" fontId="2" fillId="33" borderId="45" xfId="42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0" fontId="41" fillId="33" borderId="0" xfId="0" applyFont="1" applyFill="1" applyAlignment="1">
      <alignment vertical="center"/>
    </xf>
    <xf numFmtId="43" fontId="18" fillId="33" borderId="0" xfId="44" applyFont="1" applyFill="1" applyAlignment="1">
      <alignment vertical="center"/>
    </xf>
    <xf numFmtId="43" fontId="41" fillId="33" borderId="0" xfId="44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43" fontId="18" fillId="33" borderId="0" xfId="44" applyFont="1" applyFill="1" applyAlignment="1">
      <alignment/>
    </xf>
    <xf numFmtId="43" fontId="43" fillId="33" borderId="0" xfId="44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0" fontId="42" fillId="33" borderId="44" xfId="0" applyFont="1" applyFill="1" applyBorder="1" applyAlignment="1">
      <alignment horizontal="center" vertical="center" wrapText="1"/>
    </xf>
    <xf numFmtId="0" fontId="39" fillId="33" borderId="44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43" fontId="20" fillId="33" borderId="44" xfId="44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6" fillId="33" borderId="55" xfId="0" applyFont="1" applyFill="1" applyBorder="1" applyAlignment="1">
      <alignment horizontal="center" vertical="center" wrapText="1"/>
    </xf>
    <xf numFmtId="0" fontId="46" fillId="33" borderId="56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43" fontId="41" fillId="33" borderId="0" xfId="44" applyFont="1" applyFill="1" applyAlignment="1">
      <alignment/>
    </xf>
    <xf numFmtId="0" fontId="41" fillId="33" borderId="0" xfId="0" applyFont="1" applyFill="1" applyAlignment="1">
      <alignment/>
    </xf>
    <xf numFmtId="0" fontId="42" fillId="33" borderId="45" xfId="0" applyFont="1" applyFill="1" applyBorder="1" applyAlignment="1">
      <alignment horizontal="center" vertical="center" wrapText="1"/>
    </xf>
    <xf numFmtId="0" fontId="39" fillId="33" borderId="45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vertical="center" wrapText="1"/>
    </xf>
    <xf numFmtId="43" fontId="20" fillId="33" borderId="45" xfId="44" applyFont="1" applyFill="1" applyBorder="1" applyAlignment="1">
      <alignment horizontal="center" vertical="center" wrapText="1"/>
    </xf>
    <xf numFmtId="43" fontId="20" fillId="33" borderId="44" xfId="44" applyFont="1" applyFill="1" applyBorder="1" applyAlignment="1">
      <alignment horizontal="center" wrapText="1"/>
    </xf>
    <xf numFmtId="43" fontId="20" fillId="33" borderId="44" xfId="44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43" fontId="20" fillId="33" borderId="45" xfId="44" applyFont="1" applyFill="1" applyBorder="1" applyAlignment="1">
      <alignment horizontal="center" vertical="top" wrapText="1"/>
    </xf>
    <xf numFmtId="43" fontId="18" fillId="33" borderId="0" xfId="44" applyFont="1" applyFill="1" applyAlignment="1">
      <alignment horizontal="center"/>
    </xf>
    <xf numFmtId="43" fontId="41" fillId="33" borderId="0" xfId="44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6" fillId="33" borderId="35" xfId="0" applyFont="1" applyFill="1" applyBorder="1" applyAlignment="1" quotePrefix="1">
      <alignment horizontal="center" vertical="center"/>
    </xf>
    <xf numFmtId="43" fontId="46" fillId="33" borderId="35" xfId="44" applyFont="1" applyFill="1" applyBorder="1" applyAlignment="1" quotePrefix="1">
      <alignment horizontal="center" vertical="center"/>
    </xf>
    <xf numFmtId="0" fontId="48" fillId="33" borderId="24" xfId="58" applyFont="1" applyFill="1" applyBorder="1" applyAlignment="1">
      <alignment horizontal="left" vertical="center"/>
      <protection/>
    </xf>
    <xf numFmtId="0" fontId="49" fillId="0" borderId="29" xfId="58" applyFont="1" applyFill="1" applyBorder="1" applyAlignment="1">
      <alignment/>
      <protection/>
    </xf>
    <xf numFmtId="39" fontId="49" fillId="0" borderId="37" xfId="58" applyNumberFormat="1" applyFont="1" applyFill="1" applyBorder="1" applyAlignment="1">
      <alignment vertical="center"/>
      <protection/>
    </xf>
    <xf numFmtId="39" fontId="49" fillId="0" borderId="28" xfId="58" applyNumberFormat="1" applyFont="1" applyFill="1" applyBorder="1" applyAlignment="1">
      <alignment vertical="center"/>
      <protection/>
    </xf>
    <xf numFmtId="0" fontId="49" fillId="0" borderId="0" xfId="58" applyFont="1" applyFill="1" applyAlignment="1">
      <alignment/>
      <protection/>
    </xf>
    <xf numFmtId="0" fontId="48" fillId="33" borderId="10" xfId="58" applyFont="1" applyFill="1" applyBorder="1" applyAlignment="1">
      <alignment horizontal="left" vertical="center" indent="1"/>
      <protection/>
    </xf>
    <xf numFmtId="0" fontId="49" fillId="0" borderId="26" xfId="58" applyFont="1" applyFill="1" applyBorder="1" applyAlignment="1">
      <alignment/>
      <protection/>
    </xf>
    <xf numFmtId="39" fontId="49" fillId="0" borderId="26" xfId="58" applyNumberFormat="1" applyFont="1" applyFill="1" applyBorder="1" applyAlignment="1">
      <alignment vertical="center"/>
      <protection/>
    </xf>
    <xf numFmtId="39" fontId="49" fillId="0" borderId="16" xfId="58" applyNumberFormat="1" applyFont="1" applyFill="1" applyBorder="1" applyAlignment="1">
      <alignment vertical="center"/>
      <protection/>
    </xf>
    <xf numFmtId="39" fontId="44" fillId="0" borderId="26" xfId="44" applyNumberFormat="1" applyFont="1" applyFill="1" applyBorder="1" applyAlignment="1">
      <alignment vertical="center"/>
    </xf>
    <xf numFmtId="39" fontId="44" fillId="0" borderId="16" xfId="44" applyNumberFormat="1" applyFont="1" applyFill="1" applyBorder="1" applyAlignment="1">
      <alignment vertical="center"/>
    </xf>
    <xf numFmtId="0" fontId="46" fillId="33" borderId="24" xfId="58" applyFont="1" applyFill="1" applyBorder="1" applyAlignment="1">
      <alignment horizontal="left" vertical="center" indent="1"/>
      <protection/>
    </xf>
    <xf numFmtId="0" fontId="46" fillId="0" borderId="26" xfId="58" applyFont="1" applyFill="1" applyBorder="1" applyAlignment="1">
      <alignment/>
      <protection/>
    </xf>
    <xf numFmtId="39" fontId="46" fillId="0" borderId="26" xfId="44" applyNumberFormat="1" applyFont="1" applyFill="1" applyBorder="1" applyAlignment="1">
      <alignment horizontal="right" vertical="center"/>
    </xf>
    <xf numFmtId="39" fontId="46" fillId="0" borderId="16" xfId="44" applyNumberFormat="1" applyFont="1" applyFill="1" applyBorder="1" applyAlignment="1">
      <alignment vertical="center"/>
    </xf>
    <xf numFmtId="0" fontId="46" fillId="0" borderId="0" xfId="58" applyFont="1" applyFill="1" applyAlignment="1">
      <alignment/>
      <protection/>
    </xf>
    <xf numFmtId="0" fontId="46" fillId="33" borderId="10" xfId="58" applyFont="1" applyFill="1" applyBorder="1" applyAlignment="1">
      <alignment horizontal="left" vertical="center" indent="2"/>
      <protection/>
    </xf>
    <xf numFmtId="0" fontId="41" fillId="0" borderId="26" xfId="58" applyFont="1" applyFill="1" applyBorder="1" applyAlignment="1">
      <alignment/>
      <protection/>
    </xf>
    <xf numFmtId="39" fontId="41" fillId="0" borderId="26" xfId="44" applyNumberFormat="1" applyFont="1" applyFill="1" applyBorder="1" applyAlignment="1">
      <alignment horizontal="right" vertical="center"/>
    </xf>
    <xf numFmtId="39" fontId="41" fillId="0" borderId="16" xfId="44" applyNumberFormat="1" applyFont="1" applyFill="1" applyBorder="1" applyAlignment="1">
      <alignment vertical="center"/>
    </xf>
    <xf numFmtId="0" fontId="41" fillId="0" borderId="0" xfId="58" applyFont="1" applyFill="1" applyAlignment="1">
      <alignment/>
      <protection/>
    </xf>
    <xf numFmtId="174" fontId="41" fillId="33" borderId="10" xfId="44" applyNumberFormat="1" applyFont="1" applyFill="1" applyBorder="1" applyAlignment="1">
      <alignment horizontal="left" vertical="center" indent="3"/>
    </xf>
    <xf numFmtId="0" fontId="46" fillId="0" borderId="26" xfId="58" applyFont="1" applyFill="1" applyBorder="1" applyAlignment="1">
      <alignment horizontal="center"/>
      <protection/>
    </xf>
    <xf numFmtId="39" fontId="41" fillId="0" borderId="20" xfId="44" applyNumberFormat="1" applyFont="1" applyFill="1" applyBorder="1" applyAlignment="1">
      <alignment vertical="center"/>
    </xf>
    <xf numFmtId="39" fontId="41" fillId="0" borderId="16" xfId="58" applyNumberFormat="1" applyFont="1" applyFill="1" applyBorder="1" applyAlignment="1">
      <alignment vertical="center"/>
      <protection/>
    </xf>
    <xf numFmtId="174" fontId="41" fillId="0" borderId="26" xfId="44" applyNumberFormat="1" applyFont="1" applyFill="1" applyBorder="1" applyAlignment="1">
      <alignment/>
    </xf>
    <xf numFmtId="174" fontId="46" fillId="0" borderId="26" xfId="44" applyNumberFormat="1" applyFont="1" applyFill="1" applyBorder="1" applyAlignment="1">
      <alignment horizontal="center"/>
    </xf>
    <xf numFmtId="174" fontId="41" fillId="0" borderId="0" xfId="44" applyNumberFormat="1" applyFont="1" applyFill="1" applyAlignment="1">
      <alignment/>
    </xf>
    <xf numFmtId="0" fontId="48" fillId="33" borderId="23" xfId="58" applyFont="1" applyFill="1" applyBorder="1" applyAlignment="1">
      <alignment horizontal="center" vertical="center"/>
      <protection/>
    </xf>
    <xf numFmtId="0" fontId="49" fillId="0" borderId="23" xfId="58" applyFont="1" applyFill="1" applyBorder="1" applyAlignment="1">
      <alignment/>
      <protection/>
    </xf>
    <xf numFmtId="39" fontId="44" fillId="0" borderId="23" xfId="44" applyNumberFormat="1" applyFont="1" applyFill="1" applyBorder="1" applyAlignment="1">
      <alignment horizontal="right" vertical="center"/>
    </xf>
    <xf numFmtId="39" fontId="41" fillId="0" borderId="16" xfId="44" applyNumberFormat="1" applyFont="1" applyFill="1" applyBorder="1" applyAlignment="1">
      <alignment horizontal="right" vertical="center"/>
    </xf>
    <xf numFmtId="39" fontId="41" fillId="0" borderId="22" xfId="44" applyNumberFormat="1" applyFont="1" applyFill="1" applyBorder="1" applyAlignment="1">
      <alignment horizontal="right" vertical="center"/>
    </xf>
    <xf numFmtId="174" fontId="41" fillId="33" borderId="18" xfId="44" applyNumberFormat="1" applyFont="1" applyFill="1" applyBorder="1" applyAlignment="1">
      <alignment horizontal="left" vertical="center" indent="3"/>
    </xf>
    <xf numFmtId="39" fontId="49" fillId="0" borderId="0" xfId="58" applyNumberFormat="1" applyFont="1" applyFill="1" applyAlignment="1">
      <alignment/>
      <protection/>
    </xf>
    <xf numFmtId="174" fontId="41" fillId="33" borderId="10" xfId="44" applyNumberFormat="1" applyFont="1" applyFill="1" applyBorder="1" applyAlignment="1">
      <alignment horizontal="left" vertical="center" indent="6"/>
    </xf>
    <xf numFmtId="39" fontId="41" fillId="0" borderId="30" xfId="44" applyNumberFormat="1" applyFont="1" applyFill="1" applyBorder="1" applyAlignment="1">
      <alignment horizontal="right" vertical="center"/>
    </xf>
    <xf numFmtId="39" fontId="41" fillId="0" borderId="20" xfId="44" applyNumberFormat="1" applyFont="1" applyFill="1" applyBorder="1" applyAlignment="1">
      <alignment horizontal="right" vertical="center"/>
    </xf>
    <xf numFmtId="39" fontId="41" fillId="0" borderId="37" xfId="44" applyNumberFormat="1" applyFont="1" applyFill="1" applyBorder="1" applyAlignment="1">
      <alignment horizontal="right" vertical="center"/>
    </xf>
    <xf numFmtId="39" fontId="41" fillId="0" borderId="28" xfId="44" applyNumberFormat="1" applyFont="1" applyFill="1" applyBorder="1" applyAlignment="1">
      <alignment horizontal="right" vertical="center"/>
    </xf>
    <xf numFmtId="39" fontId="41" fillId="0" borderId="30" xfId="44" applyNumberFormat="1" applyFont="1" applyFill="1" applyBorder="1" applyAlignment="1">
      <alignment horizontal="left" vertical="center" indent="4"/>
    </xf>
    <xf numFmtId="39" fontId="41" fillId="0" borderId="50" xfId="44" applyNumberFormat="1" applyFont="1" applyFill="1" applyBorder="1" applyAlignment="1">
      <alignment horizontal="left" vertical="center" indent="4"/>
    </xf>
    <xf numFmtId="39" fontId="41" fillId="0" borderId="37" xfId="44" applyNumberFormat="1" applyFont="1" applyFill="1" applyBorder="1" applyAlignment="1">
      <alignment horizontal="left" vertical="center" indent="4"/>
    </xf>
    <xf numFmtId="39" fontId="41" fillId="0" borderId="30" xfId="44" applyNumberFormat="1" applyFont="1" applyFill="1" applyBorder="1" applyAlignment="1">
      <alignment vertical="center"/>
    </xf>
    <xf numFmtId="39" fontId="41" fillId="0" borderId="37" xfId="44" applyNumberFormat="1" applyFont="1" applyFill="1" applyBorder="1" applyAlignment="1">
      <alignment vertical="center"/>
    </xf>
    <xf numFmtId="39" fontId="41" fillId="0" borderId="30" xfId="44" applyNumberFormat="1" applyFont="1" applyFill="1" applyBorder="1" applyAlignment="1">
      <alignment horizontal="left" vertical="center" indent="3"/>
    </xf>
    <xf numFmtId="39" fontId="41" fillId="0" borderId="50" xfId="44" applyNumberFormat="1" applyFont="1" applyFill="1" applyBorder="1" applyAlignment="1">
      <alignment horizontal="left" vertical="center" indent="3"/>
    </xf>
    <xf numFmtId="39" fontId="41" fillId="0" borderId="37" xfId="44" applyNumberFormat="1" applyFont="1" applyFill="1" applyBorder="1" applyAlignment="1">
      <alignment vertical="center"/>
    </xf>
    <xf numFmtId="39" fontId="41" fillId="0" borderId="28" xfId="44" applyNumberFormat="1" applyFont="1" applyFill="1" applyBorder="1" applyAlignment="1">
      <alignment vertical="center"/>
    </xf>
    <xf numFmtId="39" fontId="41" fillId="0" borderId="37" xfId="44" applyNumberFormat="1" applyFont="1" applyFill="1" applyBorder="1" applyAlignment="1">
      <alignment horizontal="left" vertical="center" indent="3"/>
    </xf>
    <xf numFmtId="39" fontId="41" fillId="0" borderId="37" xfId="44" applyNumberFormat="1" applyFont="1" applyFill="1" applyBorder="1" applyAlignment="1">
      <alignment horizontal="right" vertical="center"/>
    </xf>
    <xf numFmtId="39" fontId="41" fillId="0" borderId="28" xfId="44" applyNumberFormat="1" applyFont="1" applyFill="1" applyBorder="1" applyAlignment="1">
      <alignment horizontal="right" vertical="center"/>
    </xf>
    <xf numFmtId="39" fontId="41" fillId="0" borderId="50" xfId="44" applyNumberFormat="1" applyFont="1" applyFill="1" applyBorder="1" applyAlignment="1">
      <alignment horizontal="right" vertical="center"/>
    </xf>
    <xf numFmtId="0" fontId="46" fillId="33" borderId="24" xfId="58" applyFont="1" applyFill="1" applyBorder="1" applyAlignment="1">
      <alignment horizontal="left" vertical="center" indent="2"/>
      <protection/>
    </xf>
    <xf numFmtId="0" fontId="46" fillId="0" borderId="29" xfId="58" applyFont="1" applyFill="1" applyBorder="1" applyAlignment="1">
      <alignment/>
      <protection/>
    </xf>
    <xf numFmtId="39" fontId="46" fillId="0" borderId="26" xfId="58" applyNumberFormat="1" applyFont="1" applyFill="1" applyBorder="1" applyAlignment="1">
      <alignment/>
      <protection/>
    </xf>
    <xf numFmtId="39" fontId="41" fillId="0" borderId="26" xfId="44" applyNumberFormat="1" applyFont="1" applyFill="1" applyBorder="1" applyAlignment="1">
      <alignment/>
    </xf>
    <xf numFmtId="39" fontId="46" fillId="0" borderId="29" xfId="58" applyNumberFormat="1" applyFont="1" applyFill="1" applyBorder="1" applyAlignment="1">
      <alignment/>
      <protection/>
    </xf>
    <xf numFmtId="39" fontId="46" fillId="0" borderId="37" xfId="44" applyNumberFormat="1" applyFont="1" applyFill="1" applyBorder="1" applyAlignment="1">
      <alignment horizontal="right" vertical="center"/>
    </xf>
    <xf numFmtId="39" fontId="46" fillId="0" borderId="13" xfId="44" applyNumberFormat="1" applyFont="1" applyFill="1" applyBorder="1" applyAlignment="1">
      <alignment vertical="center"/>
    </xf>
    <xf numFmtId="39" fontId="41" fillId="0" borderId="26" xfId="58" applyNumberFormat="1" applyFont="1" applyFill="1" applyBorder="1" applyAlignment="1">
      <alignment/>
      <protection/>
    </xf>
    <xf numFmtId="174" fontId="46" fillId="0" borderId="29" xfId="44" applyNumberFormat="1" applyFont="1" applyFill="1" applyBorder="1" applyAlignment="1">
      <alignment/>
    </xf>
    <xf numFmtId="39" fontId="46" fillId="0" borderId="13" xfId="58" applyNumberFormat="1" applyFont="1" applyFill="1" applyBorder="1" applyAlignment="1">
      <alignment vertical="center"/>
      <protection/>
    </xf>
    <xf numFmtId="174" fontId="46" fillId="0" borderId="0" xfId="44" applyNumberFormat="1" applyFont="1" applyFill="1" applyAlignment="1">
      <alignment/>
    </xf>
    <xf numFmtId="43" fontId="46" fillId="0" borderId="0" xfId="44" applyFont="1" applyFill="1" applyAlignment="1">
      <alignment/>
    </xf>
    <xf numFmtId="39" fontId="49" fillId="0" borderId="26" xfId="58" applyNumberFormat="1" applyFont="1" applyFill="1" applyBorder="1" applyAlignment="1">
      <alignment/>
      <protection/>
    </xf>
    <xf numFmtId="0" fontId="48" fillId="33" borderId="24" xfId="0" applyFont="1" applyFill="1" applyBorder="1" applyAlignment="1">
      <alignment horizontal="left" vertical="center" indent="2"/>
    </xf>
    <xf numFmtId="0" fontId="40" fillId="33" borderId="25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4" fontId="41" fillId="33" borderId="37" xfId="0" applyNumberFormat="1" applyFont="1" applyFill="1" applyBorder="1" applyAlignment="1">
      <alignment vertical="center"/>
    </xf>
    <xf numFmtId="4" fontId="41" fillId="0" borderId="37" xfId="0" applyNumberFormat="1" applyFont="1" applyFill="1" applyBorder="1" applyAlignment="1">
      <alignment vertical="center"/>
    </xf>
    <xf numFmtId="0" fontId="41" fillId="33" borderId="37" xfId="0" applyFont="1" applyFill="1" applyBorder="1" applyAlignment="1">
      <alignment vertical="center"/>
    </xf>
    <xf numFmtId="0" fontId="41" fillId="33" borderId="28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left" vertical="center" indent="3"/>
    </xf>
    <xf numFmtId="39" fontId="40" fillId="33" borderId="15" xfId="0" applyNumberFormat="1" applyFont="1" applyFill="1" applyBorder="1" applyAlignment="1">
      <alignment vertical="center"/>
    </xf>
    <xf numFmtId="39" fontId="40" fillId="33" borderId="26" xfId="0" applyNumberFormat="1" applyFont="1" applyFill="1" applyBorder="1" applyAlignment="1">
      <alignment vertical="center"/>
    </xf>
    <xf numFmtId="4" fontId="41" fillId="33" borderId="26" xfId="0" applyNumberFormat="1" applyFont="1" applyFill="1" applyBorder="1" applyAlignment="1">
      <alignment vertical="center"/>
    </xf>
    <xf numFmtId="4" fontId="41" fillId="0" borderId="26" xfId="0" applyNumberFormat="1" applyFont="1" applyFill="1" applyBorder="1" applyAlignment="1">
      <alignment vertical="center"/>
    </xf>
    <xf numFmtId="39" fontId="41" fillId="33" borderId="26" xfId="0" applyNumberFormat="1" applyFont="1" applyFill="1" applyBorder="1" applyAlignment="1">
      <alignment vertical="center"/>
    </xf>
    <xf numFmtId="39" fontId="41" fillId="33" borderId="16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left" vertical="center" indent="5"/>
    </xf>
    <xf numFmtId="1" fontId="41" fillId="33" borderId="15" xfId="0" applyNumberFormat="1" applyFont="1" applyFill="1" applyBorder="1" applyAlignment="1">
      <alignment horizontal="center" vertical="center"/>
    </xf>
    <xf numFmtId="1" fontId="40" fillId="33" borderId="15" xfId="0" applyNumberFormat="1" applyFont="1" applyFill="1" applyBorder="1" applyAlignment="1">
      <alignment horizontal="center" vertical="center"/>
    </xf>
    <xf numFmtId="39" fontId="41" fillId="0" borderId="26" xfId="0" applyNumberFormat="1" applyFont="1" applyBorder="1" applyAlignment="1">
      <alignment vertical="center"/>
    </xf>
    <xf numFmtId="39" fontId="41" fillId="0" borderId="26" xfId="0" applyNumberFormat="1" applyFont="1" applyFill="1" applyBorder="1" applyAlignment="1">
      <alignment vertical="center"/>
    </xf>
    <xf numFmtId="39" fontId="41" fillId="0" borderId="16" xfId="0" applyNumberFormat="1" applyFont="1" applyBorder="1" applyAlignment="1">
      <alignment vertical="center"/>
    </xf>
    <xf numFmtId="0" fontId="41" fillId="33" borderId="18" xfId="0" applyFont="1" applyFill="1" applyBorder="1" applyAlignment="1">
      <alignment horizontal="left" vertical="center" indent="5"/>
    </xf>
    <xf numFmtId="1" fontId="41" fillId="33" borderId="26" xfId="0" applyNumberFormat="1" applyFont="1" applyFill="1" applyBorder="1" applyAlignment="1">
      <alignment horizontal="center" vertical="center"/>
    </xf>
    <xf numFmtId="1" fontId="40" fillId="33" borderId="26" xfId="0" applyNumberFormat="1" applyFont="1" applyFill="1" applyBorder="1" applyAlignment="1">
      <alignment horizontal="center" vertical="center"/>
    </xf>
    <xf numFmtId="1" fontId="41" fillId="33" borderId="19" xfId="0" applyNumberFormat="1" applyFont="1" applyFill="1" applyBorder="1" applyAlignment="1">
      <alignment horizontal="center" vertical="center"/>
    </xf>
    <xf numFmtId="1" fontId="40" fillId="33" borderId="19" xfId="0" applyNumberFormat="1" applyFont="1" applyFill="1" applyBorder="1" applyAlignment="1">
      <alignment horizontal="center" vertical="center"/>
    </xf>
    <xf numFmtId="39" fontId="41" fillId="33" borderId="28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left" vertical="center" indent="3"/>
    </xf>
    <xf numFmtId="1" fontId="41" fillId="33" borderId="25" xfId="0" applyNumberFormat="1" applyFont="1" applyFill="1" applyBorder="1" applyAlignment="1">
      <alignment horizontal="center" vertical="center"/>
    </xf>
    <xf numFmtId="1" fontId="40" fillId="33" borderId="25" xfId="0" applyNumberFormat="1" applyFont="1" applyFill="1" applyBorder="1" applyAlignment="1">
      <alignment horizontal="center" vertical="center"/>
    </xf>
    <xf numFmtId="39" fontId="41" fillId="33" borderId="0" xfId="0" applyNumberFormat="1" applyFont="1" applyFill="1" applyAlignment="1">
      <alignment vertical="center"/>
    </xf>
    <xf numFmtId="0" fontId="18" fillId="33" borderId="10" xfId="0" applyFont="1" applyFill="1" applyBorder="1" applyAlignment="1">
      <alignment horizontal="left" vertical="center" indent="3"/>
    </xf>
    <xf numFmtId="0" fontId="40" fillId="33" borderId="26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indent="3"/>
    </xf>
    <xf numFmtId="1" fontId="3" fillId="33" borderId="26" xfId="44" applyNumberFormat="1" applyFont="1" applyFill="1" applyBorder="1" applyAlignment="1">
      <alignment horizontal="center" vertical="center"/>
    </xf>
    <xf numFmtId="37" fontId="40" fillId="33" borderId="25" xfId="0" applyNumberFormat="1" applyFont="1" applyFill="1" applyBorder="1" applyAlignment="1">
      <alignment horizontal="center" vertical="center"/>
    </xf>
    <xf numFmtId="0" fontId="41" fillId="0" borderId="24" xfId="0" applyFont="1" applyBorder="1" applyAlignment="1">
      <alignment horizontal="left" vertical="center" indent="3"/>
    </xf>
    <xf numFmtId="37" fontId="40" fillId="0" borderId="25" xfId="0" applyNumberFormat="1" applyFont="1" applyBorder="1" applyAlignment="1">
      <alignment horizontal="center" vertical="center"/>
    </xf>
    <xf numFmtId="39" fontId="41" fillId="0" borderId="15" xfId="0" applyNumberFormat="1" applyFont="1" applyBorder="1" applyAlignment="1">
      <alignment vertical="center"/>
    </xf>
    <xf numFmtId="39" fontId="41" fillId="0" borderId="15" xfId="0" applyNumberFormat="1" applyFont="1" applyFill="1" applyBorder="1" applyAlignment="1">
      <alignment vertical="center"/>
    </xf>
    <xf numFmtId="43" fontId="18" fillId="0" borderId="0" xfId="44" applyFont="1" applyAlignment="1">
      <alignment/>
    </xf>
    <xf numFmtId="43" fontId="43" fillId="0" borderId="0" xfId="44" applyFont="1" applyAlignment="1">
      <alignment/>
    </xf>
    <xf numFmtId="0" fontId="43" fillId="0" borderId="0" xfId="0" applyFont="1" applyAlignment="1">
      <alignment/>
    </xf>
    <xf numFmtId="43" fontId="41" fillId="0" borderId="24" xfId="44" applyFont="1" applyBorder="1" applyAlignment="1">
      <alignment horizontal="left" vertical="center" indent="3"/>
    </xf>
    <xf numFmtId="43" fontId="40" fillId="0" borderId="25" xfId="44" applyFont="1" applyBorder="1" applyAlignment="1">
      <alignment horizontal="center" vertical="center"/>
    </xf>
    <xf numFmtId="43" fontId="41" fillId="0" borderId="26" xfId="44" applyFont="1" applyBorder="1" applyAlignment="1">
      <alignment vertical="center"/>
    </xf>
    <xf numFmtId="43" fontId="41" fillId="0" borderId="16" xfId="44" applyFont="1" applyBorder="1" applyAlignment="1">
      <alignment vertical="center"/>
    </xf>
    <xf numFmtId="0" fontId="46" fillId="0" borderId="5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46" fillId="0" borderId="0" xfId="0" applyFont="1" applyBorder="1" applyAlignment="1">
      <alignment horizontal="center" vertical="center"/>
    </xf>
    <xf numFmtId="43" fontId="46" fillId="0" borderId="0" xfId="44" applyFont="1" applyBorder="1" applyAlignment="1">
      <alignment horizontal="center" vertical="center"/>
    </xf>
    <xf numFmtId="39" fontId="46" fillId="0" borderId="0" xfId="0" applyNumberFormat="1" applyFont="1" applyBorder="1" applyAlignment="1">
      <alignment horizontal="center" vertical="center"/>
    </xf>
    <xf numFmtId="43" fontId="4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indent="5"/>
    </xf>
    <xf numFmtId="0" fontId="50" fillId="33" borderId="0" xfId="0" applyFont="1" applyFill="1" applyAlignment="1">
      <alignment/>
    </xf>
    <xf numFmtId="0" fontId="12" fillId="0" borderId="0" xfId="0" applyFont="1" applyAlignment="1">
      <alignment horizontal="center"/>
    </xf>
    <xf numFmtId="43" fontId="50" fillId="33" borderId="0" xfId="44" applyFont="1" applyFill="1" applyAlignment="1">
      <alignment/>
    </xf>
    <xf numFmtId="0" fontId="51" fillId="0" borderId="0" xfId="0" applyFont="1" applyAlignment="1">
      <alignment/>
    </xf>
    <xf numFmtId="0" fontId="49" fillId="33" borderId="0" xfId="0" applyFont="1" applyFill="1" applyAlignment="1">
      <alignment/>
    </xf>
    <xf numFmtId="0" fontId="51" fillId="0" borderId="0" xfId="0" applyFont="1" applyAlignment="1">
      <alignment horizontal="center"/>
    </xf>
    <xf numFmtId="43" fontId="49" fillId="33" borderId="0" xfId="44" applyFont="1" applyFill="1" applyAlignment="1">
      <alignment/>
    </xf>
    <xf numFmtId="0" fontId="1" fillId="0" borderId="0" xfId="0" applyFont="1" applyAlignment="1">
      <alignment horizontal="left" indent="21"/>
    </xf>
    <xf numFmtId="0" fontId="1" fillId="0" borderId="0" xfId="0" applyFont="1" applyAlignment="1">
      <alignment horizontal="left" indent="4"/>
    </xf>
    <xf numFmtId="4" fontId="18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4" fontId="46" fillId="33" borderId="0" xfId="0" applyNumberFormat="1" applyFont="1" applyFill="1" applyAlignment="1">
      <alignment horizontal="left" indent="5"/>
    </xf>
    <xf numFmtId="0" fontId="48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/>
    </xf>
    <xf numFmtId="4" fontId="41" fillId="33" borderId="0" xfId="0" applyNumberFormat="1" applyFont="1" applyFill="1" applyAlignment="1">
      <alignment/>
    </xf>
    <xf numFmtId="0" fontId="48" fillId="33" borderId="0" xfId="0" applyFont="1" applyFill="1" applyAlignment="1">
      <alignment horizontal="left" indent="7"/>
    </xf>
    <xf numFmtId="0" fontId="46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9" fillId="33" borderId="0" xfId="0" applyFont="1" applyFill="1" applyAlignment="1">
      <alignment horizontal="left" indent="14"/>
    </xf>
    <xf numFmtId="4" fontId="41" fillId="33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udget 2003_15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externalLink" Target="externalLinks/externalLink6.xml" /><Relationship Id="rId57" Type="http://schemas.openxmlformats.org/officeDocument/2006/relationships/externalLink" Target="externalLinks/externalLink7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DOWS%2010\Downloads\LBP%20Form%20No.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DOWS%2010\Downloads\Comparati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DOWS%2010\Downloads\Banig%202022%20without%20SS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NING\Downloads\LBP%20Form%20No.%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dgetRolly\Music\LBP%20Form%20No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NING\Downloads\Summary%20of%20Annual%20Budget%202022%20without%20S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BP Form No. 1"/>
      <sheetName val="LBP Form No. 1 (2)"/>
    </sheetNames>
    <sheetDataSet>
      <sheetData sheetId="0">
        <row r="20">
          <cell r="D20">
            <v>262922903.56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2022 (Comparative)"/>
      <sheetName val="Summary 2022 (Comparative) (2)"/>
      <sheetName val="Summary 2022 (Comparative)  (3)"/>
      <sheetName val="Summary 2022"/>
      <sheetName val="Conso."/>
      <sheetName val="Summary 2022 (2)"/>
      <sheetName val="Summary 2022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OR'S"/>
      <sheetName val="IAS"/>
      <sheetName val="PSTMO"/>
      <sheetName val="MCDRRMO"/>
      <sheetName val="MADAC"/>
      <sheetName val="BPLO"/>
      <sheetName val="CUPAO"/>
      <sheetName val="LIBRARY"/>
      <sheetName val="TOURISM"/>
      <sheetName val="CMPI"/>
      <sheetName val="PESO"/>
      <sheetName val="MCAT"/>
      <sheetName val="MPIO"/>
      <sheetName val="SR"/>
      <sheetName val="PDAO"/>
      <sheetName val="SDO"/>
      <sheetName val="MARKET"/>
      <sheetName val="COOP"/>
      <sheetName val="CENRO"/>
      <sheetName val="ADMIN"/>
      <sheetName val="HRMDD"/>
      <sheetName val="BUDGET"/>
      <sheetName val="PLANNING"/>
      <sheetName val="ACCTG"/>
      <sheetName val="LEGAL"/>
      <sheetName val="GSD"/>
      <sheetName val="TREASURY"/>
      <sheetName val="ASSESSMENT"/>
      <sheetName val="HEALTH"/>
      <sheetName val="CIVIL"/>
      <sheetName val="ENG'G"/>
      <sheetName val="CSWDD"/>
      <sheetName val="VICE"/>
      <sheetName val="COUN.@"/>
      <sheetName val="SEC"/>
      <sheetName val="GAD"/>
      <sheetName val="CMU"/>
    </sheetNames>
    <sheetDataSet>
      <sheetData sheetId="0">
        <row r="42">
          <cell r="E42">
            <v>11191476</v>
          </cell>
        </row>
        <row r="43">
          <cell r="E43">
            <v>1726608</v>
          </cell>
        </row>
        <row r="45">
          <cell r="P45">
            <v>30000000</v>
          </cell>
        </row>
        <row r="46">
          <cell r="P46">
            <v>630000</v>
          </cell>
        </row>
        <row r="47">
          <cell r="F47">
            <v>264000</v>
          </cell>
          <cell r="G47">
            <v>1550170.0799999998</v>
          </cell>
          <cell r="H47">
            <v>258361.68000000002</v>
          </cell>
          <cell r="I47">
            <v>235517.52000000002</v>
          </cell>
          <cell r="J47">
            <v>54000</v>
          </cell>
          <cell r="K47">
            <v>1080000</v>
          </cell>
          <cell r="L47">
            <v>1076507</v>
          </cell>
          <cell r="M47">
            <v>1076507</v>
          </cell>
          <cell r="N47">
            <v>225000</v>
          </cell>
          <cell r="O47">
            <v>270000</v>
          </cell>
        </row>
      </sheetData>
      <sheetData sheetId="1">
        <row r="10">
          <cell r="E10">
            <v>1958520</v>
          </cell>
          <cell r="F10">
            <v>180000</v>
          </cell>
          <cell r="G10">
            <v>235022.4</v>
          </cell>
          <cell r="H10">
            <v>39170.399999999994</v>
          </cell>
          <cell r="I10">
            <v>38352.96</v>
          </cell>
          <cell r="J10">
            <v>6000</v>
          </cell>
          <cell r="K10">
            <v>120000</v>
          </cell>
          <cell r="L10">
            <v>163210</v>
          </cell>
          <cell r="M10">
            <v>163210</v>
          </cell>
          <cell r="N10">
            <v>25000</v>
          </cell>
          <cell r="O10">
            <v>30000</v>
          </cell>
        </row>
      </sheetData>
      <sheetData sheetId="2">
        <row r="39">
          <cell r="E39">
            <v>8011956</v>
          </cell>
        </row>
        <row r="40">
          <cell r="E40">
            <v>1195344</v>
          </cell>
        </row>
        <row r="41">
          <cell r="F41">
            <v>180000</v>
          </cell>
          <cell r="G41">
            <v>1104876.0000000002</v>
          </cell>
          <cell r="H41">
            <v>184146</v>
          </cell>
          <cell r="I41">
            <v>183328.56</v>
          </cell>
          <cell r="J41">
            <v>50400</v>
          </cell>
          <cell r="K41">
            <v>1008000</v>
          </cell>
          <cell r="L41">
            <v>767275</v>
          </cell>
          <cell r="M41">
            <v>767275</v>
          </cell>
          <cell r="N41">
            <v>210000</v>
          </cell>
          <cell r="O41">
            <v>252000</v>
          </cell>
        </row>
      </sheetData>
      <sheetData sheetId="3">
        <row r="17">
          <cell r="E17">
            <v>2890812</v>
          </cell>
          <cell r="F17">
            <v>180000</v>
          </cell>
          <cell r="G17">
            <v>346897.43999999994</v>
          </cell>
          <cell r="H17">
            <v>57816.24</v>
          </cell>
          <cell r="I17">
            <v>56998.799999999996</v>
          </cell>
          <cell r="J17">
            <v>9600</v>
          </cell>
          <cell r="K17">
            <v>192000</v>
          </cell>
          <cell r="L17">
            <v>240901</v>
          </cell>
          <cell r="M17">
            <v>240901</v>
          </cell>
          <cell r="N17">
            <v>40000</v>
          </cell>
          <cell r="O17">
            <v>48000</v>
          </cell>
        </row>
      </sheetData>
      <sheetData sheetId="4">
        <row r="10">
          <cell r="E10">
            <v>1055988</v>
          </cell>
          <cell r="G10">
            <v>126718.56</v>
          </cell>
          <cell r="H10">
            <v>21119.76</v>
          </cell>
          <cell r="I10">
            <v>21119.76</v>
          </cell>
          <cell r="J10">
            <v>4800</v>
          </cell>
          <cell r="K10">
            <v>96000</v>
          </cell>
          <cell r="L10">
            <v>87999</v>
          </cell>
          <cell r="M10">
            <v>87999</v>
          </cell>
          <cell r="N10">
            <v>20000</v>
          </cell>
          <cell r="O10">
            <v>24000</v>
          </cell>
        </row>
      </sheetData>
      <sheetData sheetId="5">
        <row r="20">
          <cell r="E20">
            <v>4318212</v>
          </cell>
          <cell r="F20">
            <v>180000</v>
          </cell>
          <cell r="G20">
            <v>518185.44</v>
          </cell>
          <cell r="H20">
            <v>86364.24</v>
          </cell>
          <cell r="I20">
            <v>85546.8</v>
          </cell>
          <cell r="J20">
            <v>16800</v>
          </cell>
          <cell r="K20">
            <v>336000</v>
          </cell>
          <cell r="L20">
            <v>359851</v>
          </cell>
          <cell r="M20">
            <v>359851</v>
          </cell>
          <cell r="N20">
            <v>70000</v>
          </cell>
          <cell r="O20">
            <v>84000</v>
          </cell>
        </row>
      </sheetData>
      <sheetData sheetId="6">
        <row r="18">
          <cell r="E18">
            <v>4951428</v>
          </cell>
        </row>
        <row r="19">
          <cell r="E19">
            <v>664080</v>
          </cell>
        </row>
        <row r="20">
          <cell r="F20">
            <v>180000</v>
          </cell>
          <cell r="G20">
            <v>673860.9600000001</v>
          </cell>
          <cell r="H20">
            <v>112310.16</v>
          </cell>
          <cell r="I20">
            <v>111492.72</v>
          </cell>
          <cell r="J20">
            <v>20400</v>
          </cell>
          <cell r="K20">
            <v>408000</v>
          </cell>
          <cell r="L20">
            <v>467959</v>
          </cell>
          <cell r="M20">
            <v>467959</v>
          </cell>
          <cell r="N20">
            <v>85000</v>
          </cell>
          <cell r="O20">
            <v>102000</v>
          </cell>
        </row>
      </sheetData>
      <sheetData sheetId="7">
        <row r="15">
          <cell r="E15">
            <v>2970768</v>
          </cell>
        </row>
        <row r="16">
          <cell r="E16">
            <v>132816</v>
          </cell>
        </row>
        <row r="17">
          <cell r="G17">
            <v>372430.08</v>
          </cell>
          <cell r="H17">
            <v>62071.68</v>
          </cell>
          <cell r="I17">
            <v>62071.68</v>
          </cell>
          <cell r="J17">
            <v>12000</v>
          </cell>
          <cell r="K17">
            <v>240000</v>
          </cell>
          <cell r="L17">
            <v>258632</v>
          </cell>
          <cell r="M17">
            <v>258632</v>
          </cell>
          <cell r="N17">
            <v>50000</v>
          </cell>
          <cell r="O17">
            <v>60000</v>
          </cell>
        </row>
      </sheetData>
      <sheetData sheetId="8">
        <row r="10">
          <cell r="E10">
            <v>953868</v>
          </cell>
        </row>
        <row r="11">
          <cell r="E11">
            <v>265632</v>
          </cell>
        </row>
        <row r="12">
          <cell r="G12">
            <v>146340</v>
          </cell>
          <cell r="H12">
            <v>24390</v>
          </cell>
          <cell r="I12">
            <v>24390</v>
          </cell>
          <cell r="J12">
            <v>7200</v>
          </cell>
          <cell r="K12">
            <v>144000</v>
          </cell>
          <cell r="L12">
            <v>101625</v>
          </cell>
          <cell r="M12">
            <v>101625</v>
          </cell>
          <cell r="N12">
            <v>30000</v>
          </cell>
          <cell r="O12">
            <v>36000</v>
          </cell>
        </row>
      </sheetData>
      <sheetData sheetId="9">
        <row r="22">
          <cell r="E22">
            <v>4091508</v>
          </cell>
        </row>
        <row r="26">
          <cell r="E26">
            <v>2121324</v>
          </cell>
        </row>
        <row r="27">
          <cell r="P27">
            <v>180000</v>
          </cell>
        </row>
        <row r="28">
          <cell r="P28">
            <v>270000</v>
          </cell>
        </row>
        <row r="29">
          <cell r="G29">
            <v>641139.8400000002</v>
          </cell>
          <cell r="H29">
            <v>106856.64</v>
          </cell>
          <cell r="I29">
            <v>106856.64</v>
          </cell>
          <cell r="J29">
            <v>27600</v>
          </cell>
          <cell r="K29">
            <v>552000</v>
          </cell>
          <cell r="L29">
            <v>445236</v>
          </cell>
          <cell r="M29">
            <v>445236</v>
          </cell>
          <cell r="N29">
            <v>115000</v>
          </cell>
          <cell r="O29">
            <v>138000</v>
          </cell>
        </row>
      </sheetData>
      <sheetData sheetId="10">
        <row r="11">
          <cell r="E11">
            <v>1476552</v>
          </cell>
        </row>
        <row r="12">
          <cell r="E12">
            <v>398448</v>
          </cell>
        </row>
        <row r="13">
          <cell r="G13">
            <v>225000</v>
          </cell>
          <cell r="H13">
            <v>37500</v>
          </cell>
          <cell r="I13">
            <v>37500</v>
          </cell>
          <cell r="J13">
            <v>9600</v>
          </cell>
          <cell r="K13">
            <v>192000</v>
          </cell>
          <cell r="L13">
            <v>156250</v>
          </cell>
          <cell r="M13">
            <v>156250</v>
          </cell>
          <cell r="N13">
            <v>40000</v>
          </cell>
          <cell r="O13">
            <v>48000</v>
          </cell>
        </row>
      </sheetData>
      <sheetData sheetId="11">
        <row r="11">
          <cell r="E11">
            <v>971664</v>
          </cell>
        </row>
        <row r="12">
          <cell r="E12">
            <v>132816</v>
          </cell>
        </row>
        <row r="13">
          <cell r="G13">
            <v>132537.6</v>
          </cell>
          <cell r="H13">
            <v>22089.6</v>
          </cell>
          <cell r="I13">
            <v>22089.6</v>
          </cell>
          <cell r="J13">
            <v>7200</v>
          </cell>
          <cell r="K13">
            <v>144000</v>
          </cell>
          <cell r="L13">
            <v>92040</v>
          </cell>
          <cell r="M13">
            <v>92040</v>
          </cell>
          <cell r="N13">
            <v>30000</v>
          </cell>
          <cell r="O13">
            <v>36000</v>
          </cell>
        </row>
      </sheetData>
      <sheetData sheetId="12">
        <row r="16">
          <cell r="E16">
            <v>3000336</v>
          </cell>
          <cell r="G16">
            <v>360040.31999999995</v>
          </cell>
          <cell r="H16">
            <v>60006.72</v>
          </cell>
          <cell r="I16">
            <v>60006.72</v>
          </cell>
          <cell r="J16">
            <v>12000</v>
          </cell>
          <cell r="K16">
            <v>240000</v>
          </cell>
          <cell r="L16">
            <v>250028</v>
          </cell>
          <cell r="M16">
            <v>250028</v>
          </cell>
          <cell r="N16">
            <v>50000</v>
          </cell>
          <cell r="O16">
            <v>60000</v>
          </cell>
        </row>
      </sheetData>
      <sheetData sheetId="13">
        <row r="10">
          <cell r="E10">
            <v>806940</v>
          </cell>
        </row>
        <row r="11">
          <cell r="E11">
            <v>531264</v>
          </cell>
        </row>
        <row r="12">
          <cell r="P12">
            <v>1200000</v>
          </cell>
        </row>
        <row r="13">
          <cell r="F13">
            <v>60000</v>
          </cell>
          <cell r="G13">
            <v>160584.47999999998</v>
          </cell>
          <cell r="H13">
            <v>26764.08</v>
          </cell>
          <cell r="I13">
            <v>26764.08</v>
          </cell>
          <cell r="J13">
            <v>8400</v>
          </cell>
          <cell r="K13">
            <v>168000</v>
          </cell>
          <cell r="L13">
            <v>111517</v>
          </cell>
          <cell r="M13">
            <v>111517</v>
          </cell>
          <cell r="N13">
            <v>35000</v>
          </cell>
          <cell r="O13">
            <v>42000</v>
          </cell>
        </row>
      </sheetData>
      <sheetData sheetId="14">
        <row r="12">
          <cell r="E12">
            <v>966108</v>
          </cell>
          <cell r="G12">
            <v>115932.95999999999</v>
          </cell>
          <cell r="H12">
            <v>19322.160000000003</v>
          </cell>
          <cell r="I12">
            <v>19322.160000000003</v>
          </cell>
          <cell r="J12">
            <v>4800</v>
          </cell>
          <cell r="K12">
            <v>96000</v>
          </cell>
          <cell r="L12">
            <v>80509</v>
          </cell>
          <cell r="M12">
            <v>80509</v>
          </cell>
          <cell r="N12">
            <v>20000</v>
          </cell>
          <cell r="O12">
            <v>24000</v>
          </cell>
        </row>
      </sheetData>
      <sheetData sheetId="15">
        <row r="12">
          <cell r="E12">
            <v>1426584</v>
          </cell>
          <cell r="G12">
            <v>171190.08000000002</v>
          </cell>
          <cell r="H12">
            <v>28531.680000000004</v>
          </cell>
          <cell r="I12">
            <v>28531.680000000004</v>
          </cell>
          <cell r="J12">
            <v>7200</v>
          </cell>
          <cell r="K12">
            <v>144000</v>
          </cell>
          <cell r="L12">
            <v>118882</v>
          </cell>
          <cell r="M12">
            <v>118882</v>
          </cell>
          <cell r="N12">
            <v>30000</v>
          </cell>
          <cell r="O12">
            <v>36000</v>
          </cell>
        </row>
      </sheetData>
      <sheetData sheetId="16">
        <row r="29">
          <cell r="E29">
            <v>4157520</v>
          </cell>
        </row>
        <row r="30">
          <cell r="E30">
            <v>132816</v>
          </cell>
        </row>
        <row r="31">
          <cell r="G31">
            <v>514840.31999999983</v>
          </cell>
          <cell r="H31">
            <v>85806.72000000002</v>
          </cell>
          <cell r="I31">
            <v>85806.72000000002</v>
          </cell>
          <cell r="J31">
            <v>28800</v>
          </cell>
          <cell r="K31">
            <v>576000</v>
          </cell>
          <cell r="L31">
            <v>357528</v>
          </cell>
          <cell r="M31">
            <v>357528</v>
          </cell>
          <cell r="N31">
            <v>120000</v>
          </cell>
          <cell r="O31">
            <v>144000</v>
          </cell>
        </row>
      </sheetData>
      <sheetData sheetId="17">
        <row r="12">
          <cell r="E12">
            <v>1735284</v>
          </cell>
        </row>
        <row r="13">
          <cell r="E13">
            <v>132816</v>
          </cell>
        </row>
        <row r="14">
          <cell r="G14">
            <v>224172</v>
          </cell>
          <cell r="H14">
            <v>37362</v>
          </cell>
          <cell r="I14">
            <v>37362</v>
          </cell>
          <cell r="J14">
            <v>8400</v>
          </cell>
          <cell r="K14">
            <v>168000</v>
          </cell>
          <cell r="L14">
            <v>155675</v>
          </cell>
          <cell r="M14">
            <v>155675</v>
          </cell>
          <cell r="N14">
            <v>35000</v>
          </cell>
          <cell r="O14">
            <v>42000</v>
          </cell>
        </row>
      </sheetData>
      <sheetData sheetId="18">
        <row r="19">
          <cell r="E19">
            <v>3794256</v>
          </cell>
        </row>
        <row r="20">
          <cell r="E20">
            <v>796896</v>
          </cell>
        </row>
        <row r="21">
          <cell r="F21">
            <v>180000</v>
          </cell>
          <cell r="G21">
            <v>550938.24</v>
          </cell>
          <cell r="H21">
            <v>91823.04</v>
          </cell>
          <cell r="I21">
            <v>91005.6</v>
          </cell>
          <cell r="J21">
            <v>22800</v>
          </cell>
          <cell r="K21">
            <v>456000</v>
          </cell>
          <cell r="L21">
            <v>382596</v>
          </cell>
          <cell r="M21">
            <v>382596</v>
          </cell>
          <cell r="N21">
            <v>95000</v>
          </cell>
          <cell r="O21">
            <v>114000</v>
          </cell>
        </row>
      </sheetData>
      <sheetData sheetId="19">
        <row r="27">
          <cell r="E27">
            <v>7184496</v>
          </cell>
        </row>
        <row r="28">
          <cell r="E28">
            <v>3586032</v>
          </cell>
        </row>
        <row r="29">
          <cell r="F29">
            <v>204000</v>
          </cell>
          <cell r="G29">
            <v>1292463.36</v>
          </cell>
          <cell r="H29">
            <v>215410.56</v>
          </cell>
          <cell r="I29">
            <v>208824.00000000006</v>
          </cell>
          <cell r="J29">
            <v>57600</v>
          </cell>
          <cell r="K29">
            <v>1152000</v>
          </cell>
          <cell r="L29">
            <v>897544</v>
          </cell>
          <cell r="M29">
            <v>897544</v>
          </cell>
          <cell r="N29">
            <v>240000</v>
          </cell>
          <cell r="O29">
            <v>288000</v>
          </cell>
        </row>
      </sheetData>
      <sheetData sheetId="20">
        <row r="33">
          <cell r="E33">
            <v>11306076</v>
          </cell>
        </row>
        <row r="34">
          <cell r="E34">
            <v>796896</v>
          </cell>
        </row>
        <row r="35">
          <cell r="F35">
            <v>384000</v>
          </cell>
          <cell r="G35">
            <v>1452356.64</v>
          </cell>
          <cell r="H35">
            <v>242059.44</v>
          </cell>
          <cell r="I35">
            <v>234655.44</v>
          </cell>
          <cell r="J35">
            <v>39600</v>
          </cell>
          <cell r="K35">
            <v>792000</v>
          </cell>
          <cell r="L35">
            <v>1008581</v>
          </cell>
          <cell r="M35">
            <v>1008581</v>
          </cell>
          <cell r="N35">
            <v>165000</v>
          </cell>
          <cell r="O35">
            <v>198000</v>
          </cell>
        </row>
      </sheetData>
      <sheetData sheetId="21">
        <row r="29">
          <cell r="E29">
            <v>9803652</v>
          </cell>
        </row>
        <row r="30">
          <cell r="E30">
            <v>929712</v>
          </cell>
        </row>
        <row r="31">
          <cell r="F31">
            <v>384000</v>
          </cell>
          <cell r="G31">
            <v>1288003.6799999997</v>
          </cell>
          <cell r="H31">
            <v>214667.28</v>
          </cell>
          <cell r="I31">
            <v>204460.8</v>
          </cell>
          <cell r="J31">
            <v>36000</v>
          </cell>
          <cell r="K31">
            <v>720000</v>
          </cell>
          <cell r="L31">
            <v>894447</v>
          </cell>
          <cell r="M31">
            <v>894447</v>
          </cell>
          <cell r="N31">
            <v>150000</v>
          </cell>
          <cell r="O31">
            <v>180000</v>
          </cell>
        </row>
      </sheetData>
      <sheetData sheetId="22">
        <row r="44">
          <cell r="E44">
            <v>12651072</v>
          </cell>
        </row>
        <row r="45">
          <cell r="E45">
            <v>531264</v>
          </cell>
        </row>
        <row r="46">
          <cell r="F46">
            <v>384000</v>
          </cell>
          <cell r="G46">
            <v>1581880.32</v>
          </cell>
          <cell r="H46">
            <v>263646.7200000001</v>
          </cell>
          <cell r="I46">
            <v>252890.64000000004</v>
          </cell>
          <cell r="J46">
            <v>50400</v>
          </cell>
          <cell r="K46">
            <v>1008000</v>
          </cell>
          <cell r="L46">
            <v>1098528</v>
          </cell>
          <cell r="M46">
            <v>1098528</v>
          </cell>
          <cell r="N46">
            <v>210000</v>
          </cell>
          <cell r="O46">
            <v>252000</v>
          </cell>
        </row>
      </sheetData>
      <sheetData sheetId="23">
        <row r="30">
          <cell r="E30">
            <v>8462904</v>
          </cell>
        </row>
        <row r="31">
          <cell r="E31">
            <v>531264</v>
          </cell>
        </row>
        <row r="32">
          <cell r="F32">
            <v>384000</v>
          </cell>
          <cell r="G32">
            <v>1079300.1600000004</v>
          </cell>
          <cell r="H32">
            <v>179883.35999999996</v>
          </cell>
          <cell r="I32">
            <v>172479.35999999996</v>
          </cell>
          <cell r="J32">
            <v>33600</v>
          </cell>
          <cell r="K32">
            <v>672000</v>
          </cell>
          <cell r="L32">
            <v>749514</v>
          </cell>
          <cell r="M32">
            <v>749514</v>
          </cell>
          <cell r="N32">
            <v>140000</v>
          </cell>
          <cell r="O32">
            <v>168000</v>
          </cell>
        </row>
      </sheetData>
      <sheetData sheetId="24">
        <row r="20">
          <cell r="E20">
            <v>5615208</v>
          </cell>
        </row>
        <row r="21">
          <cell r="E21">
            <v>132816</v>
          </cell>
        </row>
        <row r="22">
          <cell r="P22">
            <v>408000</v>
          </cell>
        </row>
        <row r="23">
          <cell r="F23">
            <v>384000</v>
          </cell>
          <cell r="G23">
            <v>689762.88</v>
          </cell>
          <cell r="H23">
            <v>114960.48</v>
          </cell>
          <cell r="I23">
            <v>107556.48</v>
          </cell>
          <cell r="J23">
            <v>18000</v>
          </cell>
          <cell r="K23">
            <v>360000</v>
          </cell>
          <cell r="L23">
            <v>479002</v>
          </cell>
          <cell r="M23">
            <v>479002</v>
          </cell>
          <cell r="N23">
            <v>75000</v>
          </cell>
          <cell r="O23">
            <v>90000</v>
          </cell>
        </row>
      </sheetData>
      <sheetData sheetId="25">
        <row r="105">
          <cell r="E105">
            <v>18238992</v>
          </cell>
        </row>
        <row r="106">
          <cell r="E106">
            <v>929712</v>
          </cell>
        </row>
        <row r="107">
          <cell r="F107">
            <v>384000</v>
          </cell>
          <cell r="G107">
            <v>2300244.4800000004</v>
          </cell>
          <cell r="H107">
            <v>383374.0800000001</v>
          </cell>
          <cell r="I107">
            <v>375970.0800000001</v>
          </cell>
          <cell r="J107">
            <v>111600</v>
          </cell>
          <cell r="K107">
            <v>2232000</v>
          </cell>
          <cell r="L107">
            <v>1597392</v>
          </cell>
          <cell r="M107">
            <v>1597392</v>
          </cell>
          <cell r="N107">
            <v>465000</v>
          </cell>
          <cell r="O107">
            <v>558000</v>
          </cell>
        </row>
      </sheetData>
      <sheetData sheetId="26">
        <row r="49">
          <cell r="E49">
            <v>13866852</v>
          </cell>
        </row>
        <row r="50">
          <cell r="E50">
            <v>531264</v>
          </cell>
        </row>
        <row r="51">
          <cell r="P51">
            <v>2500000</v>
          </cell>
        </row>
        <row r="52">
          <cell r="F52">
            <v>384000</v>
          </cell>
          <cell r="G52">
            <v>1727773.9199999995</v>
          </cell>
          <cell r="H52">
            <v>287962.32</v>
          </cell>
          <cell r="I52">
            <v>277206.24</v>
          </cell>
          <cell r="J52">
            <v>56400</v>
          </cell>
          <cell r="K52">
            <v>1128000</v>
          </cell>
          <cell r="L52">
            <v>1199843</v>
          </cell>
          <cell r="M52">
            <v>1199843</v>
          </cell>
          <cell r="N52">
            <v>235000</v>
          </cell>
          <cell r="O52">
            <v>282000</v>
          </cell>
        </row>
      </sheetData>
      <sheetData sheetId="27">
        <row r="35">
          <cell r="E35">
            <v>10608372</v>
          </cell>
        </row>
        <row r="36">
          <cell r="E36">
            <v>1195344</v>
          </cell>
        </row>
        <row r="37">
          <cell r="F37">
            <v>384000</v>
          </cell>
          <cell r="G37">
            <v>1416445.9199999995</v>
          </cell>
          <cell r="H37">
            <v>236074.31999999992</v>
          </cell>
          <cell r="I37">
            <v>222919.43999999994</v>
          </cell>
          <cell r="J37">
            <v>45600</v>
          </cell>
          <cell r="K37">
            <v>912000</v>
          </cell>
          <cell r="L37">
            <v>983643</v>
          </cell>
          <cell r="M37">
            <v>983643</v>
          </cell>
          <cell r="N37">
            <v>190000</v>
          </cell>
          <cell r="O37">
            <v>228000</v>
          </cell>
        </row>
      </sheetData>
      <sheetData sheetId="28">
        <row r="297">
          <cell r="E297">
            <v>109185780</v>
          </cell>
        </row>
        <row r="298">
          <cell r="E298">
            <v>913128</v>
          </cell>
        </row>
        <row r="299">
          <cell r="P299">
            <v>3840000</v>
          </cell>
        </row>
        <row r="300">
          <cell r="P300">
            <v>3045600</v>
          </cell>
        </row>
        <row r="301">
          <cell r="P301">
            <v>423000</v>
          </cell>
        </row>
        <row r="302">
          <cell r="P302">
            <v>3384000</v>
          </cell>
        </row>
        <row r="303">
          <cell r="F303">
            <v>384000</v>
          </cell>
          <cell r="G303">
            <v>13211868.959999997</v>
          </cell>
          <cell r="H303">
            <v>2201978.1599999997</v>
          </cell>
          <cell r="I303">
            <v>2097104.1599999995</v>
          </cell>
          <cell r="J303">
            <v>319200</v>
          </cell>
          <cell r="K303">
            <v>6384000</v>
          </cell>
          <cell r="L303">
            <v>9174909</v>
          </cell>
          <cell r="M303">
            <v>9174909</v>
          </cell>
          <cell r="N303">
            <v>1330000</v>
          </cell>
          <cell r="O303">
            <v>1596000</v>
          </cell>
        </row>
      </sheetData>
      <sheetData sheetId="29">
        <row r="26">
          <cell r="E26">
            <v>7373184</v>
          </cell>
        </row>
        <row r="27">
          <cell r="E27">
            <v>398448</v>
          </cell>
        </row>
        <row r="28">
          <cell r="F28">
            <v>384000</v>
          </cell>
          <cell r="G28">
            <v>932595.8400000002</v>
          </cell>
          <cell r="H28">
            <v>155432.63999999998</v>
          </cell>
          <cell r="I28">
            <v>148028.64</v>
          </cell>
          <cell r="J28">
            <v>27600</v>
          </cell>
          <cell r="K28">
            <v>552000</v>
          </cell>
          <cell r="L28">
            <v>647636</v>
          </cell>
          <cell r="M28">
            <v>647636</v>
          </cell>
          <cell r="N28">
            <v>115000</v>
          </cell>
          <cell r="O28">
            <v>138000</v>
          </cell>
        </row>
      </sheetData>
      <sheetData sheetId="30">
        <row r="64">
          <cell r="E64">
            <v>20721996</v>
          </cell>
        </row>
        <row r="65">
          <cell r="E65">
            <v>796896</v>
          </cell>
        </row>
        <row r="66">
          <cell r="F66">
            <v>384000</v>
          </cell>
          <cell r="G66">
            <v>2582267.0400000005</v>
          </cell>
          <cell r="H66">
            <v>430377.84</v>
          </cell>
          <cell r="I66">
            <v>422973.84</v>
          </cell>
          <cell r="J66">
            <v>73200</v>
          </cell>
          <cell r="K66">
            <v>1464000</v>
          </cell>
          <cell r="L66">
            <v>1793241</v>
          </cell>
          <cell r="M66">
            <v>1793241</v>
          </cell>
          <cell r="N66">
            <v>305000</v>
          </cell>
          <cell r="O66">
            <v>366000</v>
          </cell>
        </row>
      </sheetData>
      <sheetData sheetId="31">
        <row r="51">
          <cell r="E51">
            <v>12122904</v>
          </cell>
        </row>
        <row r="52">
          <cell r="E52">
            <v>1460976</v>
          </cell>
        </row>
        <row r="53">
          <cell r="P53">
            <v>118800</v>
          </cell>
        </row>
        <row r="54">
          <cell r="P54">
            <v>16500</v>
          </cell>
        </row>
        <row r="55">
          <cell r="P55">
            <v>132000</v>
          </cell>
        </row>
        <row r="56">
          <cell r="F56">
            <v>384000</v>
          </cell>
          <cell r="G56">
            <v>1630065.6000000006</v>
          </cell>
          <cell r="H56">
            <v>271677.6000000002</v>
          </cell>
          <cell r="I56">
            <v>264273.60000000015</v>
          </cell>
          <cell r="J56">
            <v>64800</v>
          </cell>
          <cell r="K56">
            <v>1296000</v>
          </cell>
          <cell r="L56">
            <v>1131990</v>
          </cell>
          <cell r="M56">
            <v>1131990</v>
          </cell>
          <cell r="N56">
            <v>270000</v>
          </cell>
          <cell r="O56">
            <v>324000</v>
          </cell>
        </row>
      </sheetData>
      <sheetData sheetId="32">
        <row r="23">
          <cell r="E23">
            <v>6172224</v>
          </cell>
        </row>
        <row r="24">
          <cell r="E24">
            <v>4515744</v>
          </cell>
        </row>
        <row r="25">
          <cell r="F25">
            <v>240000</v>
          </cell>
          <cell r="G25">
            <v>1282556.1600000001</v>
          </cell>
          <cell r="H25">
            <v>213759.36000000004</v>
          </cell>
          <cell r="I25">
            <v>200032.56000000003</v>
          </cell>
          <cell r="J25">
            <v>61200</v>
          </cell>
          <cell r="K25">
            <v>1224000</v>
          </cell>
          <cell r="L25">
            <v>890664</v>
          </cell>
          <cell r="M25">
            <v>890664</v>
          </cell>
          <cell r="N25">
            <v>255000</v>
          </cell>
          <cell r="O25">
            <v>306000</v>
          </cell>
        </row>
      </sheetData>
      <sheetData sheetId="33">
        <row r="92">
          <cell r="E92">
            <v>35432040</v>
          </cell>
        </row>
        <row r="93">
          <cell r="E93">
            <v>0</v>
          </cell>
        </row>
        <row r="94">
          <cell r="F94">
            <v>2856000</v>
          </cell>
          <cell r="G94">
            <v>4251844.799999999</v>
          </cell>
          <cell r="H94">
            <v>708640.8</v>
          </cell>
          <cell r="I94">
            <v>569499.8400000004</v>
          </cell>
          <cell r="J94">
            <v>100800</v>
          </cell>
          <cell r="K94">
            <v>2016000</v>
          </cell>
          <cell r="L94">
            <v>2952670</v>
          </cell>
          <cell r="M94">
            <v>2952670</v>
          </cell>
          <cell r="N94">
            <v>420000</v>
          </cell>
          <cell r="O94">
            <v>504000</v>
          </cell>
        </row>
      </sheetData>
      <sheetData sheetId="34">
        <row r="17">
          <cell r="E17">
            <v>3278400</v>
          </cell>
        </row>
        <row r="18">
          <cell r="E18">
            <v>265632</v>
          </cell>
        </row>
        <row r="19">
          <cell r="F19">
            <v>204000</v>
          </cell>
          <cell r="G19">
            <v>425283.84</v>
          </cell>
          <cell r="H19">
            <v>70880.64</v>
          </cell>
          <cell r="I19">
            <v>64294.08</v>
          </cell>
          <cell r="J19">
            <v>15600</v>
          </cell>
          <cell r="K19">
            <v>312000</v>
          </cell>
          <cell r="L19">
            <v>295336</v>
          </cell>
          <cell r="M19">
            <v>295336</v>
          </cell>
          <cell r="N19">
            <v>65000</v>
          </cell>
          <cell r="O19">
            <v>78000</v>
          </cell>
        </row>
      </sheetData>
      <sheetData sheetId="36">
        <row r="24">
          <cell r="E24">
            <v>6559140</v>
          </cell>
        </row>
        <row r="25">
          <cell r="E25">
            <v>17514252</v>
          </cell>
        </row>
        <row r="26">
          <cell r="P26">
            <v>700000</v>
          </cell>
        </row>
        <row r="27">
          <cell r="F27">
            <v>924000</v>
          </cell>
          <cell r="G27">
            <v>2888807.04</v>
          </cell>
          <cell r="H27">
            <v>481467.83999999997</v>
          </cell>
          <cell r="I27">
            <v>467991.6</v>
          </cell>
          <cell r="J27">
            <v>102000</v>
          </cell>
          <cell r="K27">
            <v>2040000</v>
          </cell>
          <cell r="L27">
            <v>2006116</v>
          </cell>
          <cell r="M27">
            <v>2006116</v>
          </cell>
          <cell r="N27">
            <v>425000</v>
          </cell>
          <cell r="O27">
            <v>510000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BP Form No. 7 2022"/>
      <sheetName val="Actual 2020"/>
      <sheetName val="Actual 1st Sem. 2021"/>
      <sheetName val="LBP Form No. 7 (Comparison)"/>
      <sheetName val="LBP Form No. 7 2022 (2)"/>
    </sheetNames>
    <sheetDataSet>
      <sheetData sheetId="0">
        <row r="158">
          <cell r="BA158">
            <v>352753932</v>
          </cell>
        </row>
        <row r="159">
          <cell r="BA159">
            <v>25745988</v>
          </cell>
        </row>
        <row r="161">
          <cell r="BA161">
            <v>28584000</v>
          </cell>
        </row>
        <row r="162">
          <cell r="BA162">
            <v>4788000</v>
          </cell>
        </row>
        <row r="163">
          <cell r="BA163">
            <v>4728000</v>
          </cell>
        </row>
        <row r="164">
          <cell r="BA164">
            <v>7146000</v>
          </cell>
        </row>
        <row r="165">
          <cell r="BA165">
            <v>3164400</v>
          </cell>
        </row>
        <row r="166">
          <cell r="BA166">
            <v>439500</v>
          </cell>
        </row>
        <row r="167">
          <cell r="BA167">
            <v>1878000</v>
          </cell>
        </row>
        <row r="168">
          <cell r="BA168">
            <v>3516000</v>
          </cell>
        </row>
        <row r="169">
          <cell r="BA169">
            <v>3310000</v>
          </cell>
        </row>
        <row r="170">
          <cell r="BA170">
            <v>31469160</v>
          </cell>
        </row>
        <row r="171">
          <cell r="BA171">
            <v>5955000</v>
          </cell>
        </row>
        <row r="172">
          <cell r="BA172">
            <v>31469160</v>
          </cell>
        </row>
        <row r="173">
          <cell r="BA173">
            <v>3840000</v>
          </cell>
        </row>
        <row r="175">
          <cell r="BA175">
            <v>45315590.39999999</v>
          </cell>
        </row>
        <row r="176">
          <cell r="BA176">
            <v>7552598.399999999</v>
          </cell>
        </row>
        <row r="177">
          <cell r="BA177">
            <v>7157233.199999999</v>
          </cell>
        </row>
        <row r="178">
          <cell r="BA178">
            <v>1429200</v>
          </cell>
        </row>
        <row r="179">
          <cell r="BA179">
            <v>30000000</v>
          </cell>
        </row>
        <row r="182">
          <cell r="BA182">
            <v>1500000</v>
          </cell>
        </row>
        <row r="183">
          <cell r="BA183">
            <v>0</v>
          </cell>
        </row>
        <row r="184">
          <cell r="BA184">
            <v>3778100</v>
          </cell>
        </row>
        <row r="185">
          <cell r="BA185">
            <v>0</v>
          </cell>
        </row>
        <row r="186">
          <cell r="BA186">
            <v>7000000</v>
          </cell>
        </row>
        <row r="187">
          <cell r="BA187">
            <v>5617797.61</v>
          </cell>
        </row>
        <row r="188">
          <cell r="BA188">
            <v>0</v>
          </cell>
        </row>
        <row r="189">
          <cell r="BA189">
            <v>1200000</v>
          </cell>
        </row>
        <row r="190">
          <cell r="BA190">
            <v>0</v>
          </cell>
        </row>
        <row r="191">
          <cell r="BA191">
            <v>16598222</v>
          </cell>
        </row>
        <row r="192">
          <cell r="BA192">
            <v>10776242.5</v>
          </cell>
        </row>
        <row r="193">
          <cell r="BA193">
            <v>11000000</v>
          </cell>
        </row>
        <row r="194">
          <cell r="BA194">
            <v>550000</v>
          </cell>
        </row>
        <row r="195">
          <cell r="BA195">
            <v>350000</v>
          </cell>
        </row>
        <row r="196">
          <cell r="BA196">
            <v>23917645.259999998</v>
          </cell>
        </row>
        <row r="197">
          <cell r="BA197">
            <v>10000000</v>
          </cell>
        </row>
        <row r="198">
          <cell r="BA198">
            <v>65000000</v>
          </cell>
        </row>
        <row r="199">
          <cell r="BA199">
            <v>310000</v>
          </cell>
        </row>
        <row r="200">
          <cell r="BA200">
            <v>4000000</v>
          </cell>
        </row>
        <row r="201">
          <cell r="BA201">
            <v>4240000</v>
          </cell>
        </row>
        <row r="202">
          <cell r="BA202">
            <v>0</v>
          </cell>
        </row>
        <row r="203">
          <cell r="BA203">
            <v>0</v>
          </cell>
        </row>
        <row r="204">
          <cell r="BA204">
            <v>0</v>
          </cell>
        </row>
        <row r="205">
          <cell r="BA205">
            <v>0</v>
          </cell>
        </row>
        <row r="206">
          <cell r="BA206">
            <v>0</v>
          </cell>
        </row>
        <row r="207">
          <cell r="BA207">
            <v>20000000</v>
          </cell>
        </row>
        <row r="208">
          <cell r="BA208">
            <v>5258458.07</v>
          </cell>
        </row>
        <row r="209">
          <cell r="BA209">
            <v>0</v>
          </cell>
        </row>
        <row r="210">
          <cell r="BA210">
            <v>400000</v>
          </cell>
        </row>
        <row r="211">
          <cell r="BA211">
            <v>3500000</v>
          </cell>
        </row>
        <row r="212">
          <cell r="BA212">
            <v>217739970</v>
          </cell>
        </row>
        <row r="213">
          <cell r="BA213">
            <v>137001000</v>
          </cell>
        </row>
        <row r="214">
          <cell r="BA214">
            <v>6720000</v>
          </cell>
        </row>
        <row r="215">
          <cell r="BA215">
            <v>45227000</v>
          </cell>
        </row>
        <row r="216">
          <cell r="BA216">
            <v>83342448</v>
          </cell>
        </row>
        <row r="217">
          <cell r="BA217">
            <v>17000000</v>
          </cell>
        </row>
        <row r="218">
          <cell r="BA218">
            <v>26180000</v>
          </cell>
        </row>
        <row r="219">
          <cell r="BA219">
            <v>13530000</v>
          </cell>
        </row>
        <row r="220">
          <cell r="BA220">
            <v>5000000</v>
          </cell>
        </row>
        <row r="221">
          <cell r="BA221">
            <v>150000</v>
          </cell>
        </row>
        <row r="222">
          <cell r="BA222">
            <v>100000</v>
          </cell>
        </row>
        <row r="223">
          <cell r="BA223">
            <v>3500000</v>
          </cell>
        </row>
        <row r="224">
          <cell r="BA224">
            <v>20000000</v>
          </cell>
        </row>
        <row r="225">
          <cell r="BA225">
            <v>710000</v>
          </cell>
        </row>
        <row r="226">
          <cell r="BA226">
            <v>1050000</v>
          </cell>
        </row>
        <row r="227">
          <cell r="BA227">
            <v>10000000</v>
          </cell>
        </row>
        <row r="228">
          <cell r="BA228">
            <v>2700000</v>
          </cell>
        </row>
        <row r="229">
          <cell r="BA229">
            <v>1010000</v>
          </cell>
        </row>
        <row r="230">
          <cell r="BA230">
            <v>15000000</v>
          </cell>
        </row>
        <row r="231">
          <cell r="BA231">
            <v>1010000</v>
          </cell>
        </row>
        <row r="232">
          <cell r="BA232">
            <v>393000</v>
          </cell>
        </row>
        <row r="233">
          <cell r="BA233">
            <v>190852</v>
          </cell>
        </row>
        <row r="234">
          <cell r="BA234">
            <v>11250000</v>
          </cell>
        </row>
        <row r="237">
          <cell r="BA237">
            <v>38170000</v>
          </cell>
        </row>
        <row r="238">
          <cell r="BA238">
            <v>23643776.54</v>
          </cell>
        </row>
        <row r="239">
          <cell r="BA239">
            <v>1500000</v>
          </cell>
        </row>
        <row r="240">
          <cell r="BA240">
            <v>10000000</v>
          </cell>
        </row>
        <row r="241">
          <cell r="BA241">
            <v>2000000</v>
          </cell>
        </row>
        <row r="242">
          <cell r="BA242">
            <v>45000000</v>
          </cell>
        </row>
        <row r="243">
          <cell r="BA243">
            <v>3000000</v>
          </cell>
        </row>
        <row r="244">
          <cell r="BA244">
            <v>1000000</v>
          </cell>
        </row>
        <row r="245">
          <cell r="BA245">
            <v>1000000</v>
          </cell>
        </row>
        <row r="246">
          <cell r="BA246">
            <v>3000000</v>
          </cell>
        </row>
        <row r="247">
          <cell r="BA247">
            <v>3500000</v>
          </cell>
        </row>
        <row r="248">
          <cell r="BA248">
            <v>6000000</v>
          </cell>
        </row>
        <row r="249">
          <cell r="BA249">
            <v>4000000</v>
          </cell>
        </row>
        <row r="250">
          <cell r="BA250">
            <v>500000</v>
          </cell>
        </row>
        <row r="251">
          <cell r="BA251">
            <v>100000</v>
          </cell>
        </row>
        <row r="252">
          <cell r="BA252">
            <v>10000000</v>
          </cell>
        </row>
        <row r="253">
          <cell r="BA253">
            <v>2000000</v>
          </cell>
        </row>
        <row r="254">
          <cell r="BA254">
            <v>3000000</v>
          </cell>
        </row>
        <row r="255">
          <cell r="BA255">
            <v>2000000</v>
          </cell>
        </row>
        <row r="256">
          <cell r="BA256">
            <v>15000000</v>
          </cell>
        </row>
        <row r="257">
          <cell r="BA257">
            <v>30000</v>
          </cell>
        </row>
        <row r="258">
          <cell r="BA258">
            <v>50000</v>
          </cell>
        </row>
        <row r="259">
          <cell r="BA259">
            <v>100000</v>
          </cell>
        </row>
        <row r="260">
          <cell r="BA260">
            <v>30000</v>
          </cell>
        </row>
        <row r="261">
          <cell r="BA261">
            <v>100000</v>
          </cell>
        </row>
        <row r="262">
          <cell r="BA262">
            <v>50000</v>
          </cell>
        </row>
        <row r="263">
          <cell r="BA263">
            <v>50000</v>
          </cell>
        </row>
        <row r="264">
          <cell r="BA264">
            <v>100000</v>
          </cell>
        </row>
        <row r="265">
          <cell r="BA265">
            <v>14000</v>
          </cell>
        </row>
        <row r="266">
          <cell r="BA266">
            <v>5000000</v>
          </cell>
        </row>
        <row r="267">
          <cell r="BA267">
            <v>31500</v>
          </cell>
        </row>
        <row r="268">
          <cell r="BA268">
            <v>455000</v>
          </cell>
        </row>
        <row r="269">
          <cell r="BA269">
            <v>10000</v>
          </cell>
        </row>
        <row r="270">
          <cell r="BA270">
            <v>20000</v>
          </cell>
        </row>
        <row r="271">
          <cell r="BA271">
            <v>50000</v>
          </cell>
        </row>
        <row r="272">
          <cell r="BA272">
            <v>0</v>
          </cell>
        </row>
        <row r="273">
          <cell r="BA273">
            <v>5000000</v>
          </cell>
        </row>
        <row r="274">
          <cell r="BA274">
            <v>15217500</v>
          </cell>
        </row>
        <row r="275">
          <cell r="BA275">
            <v>50000</v>
          </cell>
        </row>
        <row r="276">
          <cell r="BA276">
            <v>342050</v>
          </cell>
        </row>
        <row r="277">
          <cell r="BA277">
            <v>500000</v>
          </cell>
        </row>
        <row r="278">
          <cell r="BA278">
            <v>200000</v>
          </cell>
        </row>
        <row r="279">
          <cell r="BA279">
            <v>33110000</v>
          </cell>
        </row>
        <row r="280">
          <cell r="BA280">
            <v>100000</v>
          </cell>
        </row>
        <row r="281">
          <cell r="BA281">
            <v>27434000</v>
          </cell>
        </row>
        <row r="282">
          <cell r="BA282">
            <v>340000</v>
          </cell>
        </row>
        <row r="283">
          <cell r="BA283">
            <v>200000</v>
          </cell>
        </row>
        <row r="284">
          <cell r="BA284">
            <v>100000</v>
          </cell>
        </row>
        <row r="285">
          <cell r="BA285">
            <v>100000</v>
          </cell>
        </row>
        <row r="286">
          <cell r="BA286">
            <v>100000</v>
          </cell>
        </row>
        <row r="287">
          <cell r="BA287">
            <v>2000000</v>
          </cell>
        </row>
        <row r="288">
          <cell r="BA288">
            <v>5500000</v>
          </cell>
        </row>
        <row r="289">
          <cell r="BA289">
            <v>100000</v>
          </cell>
        </row>
        <row r="290">
          <cell r="BA290">
            <v>18000000</v>
          </cell>
        </row>
        <row r="291">
          <cell r="BA291">
            <v>18000000</v>
          </cell>
        </row>
        <row r="292">
          <cell r="BA292">
            <v>8700000</v>
          </cell>
        </row>
        <row r="294">
          <cell r="BA294">
            <v>20000000</v>
          </cell>
        </row>
        <row r="295">
          <cell r="BA295">
            <v>300000</v>
          </cell>
        </row>
        <row r="296">
          <cell r="BA296">
            <v>900000</v>
          </cell>
        </row>
        <row r="297">
          <cell r="BA297">
            <v>300000</v>
          </cell>
        </row>
        <row r="298">
          <cell r="BA298">
            <v>12000</v>
          </cell>
        </row>
        <row r="299">
          <cell r="BA299">
            <v>6724488</v>
          </cell>
        </row>
        <row r="300">
          <cell r="BA300">
            <v>47600</v>
          </cell>
        </row>
        <row r="301">
          <cell r="BA301">
            <v>1000000</v>
          </cell>
        </row>
        <row r="302">
          <cell r="BA302">
            <v>5000000</v>
          </cell>
        </row>
        <row r="303">
          <cell r="BA303">
            <v>60000</v>
          </cell>
        </row>
        <row r="304">
          <cell r="BA304">
            <v>5825000</v>
          </cell>
        </row>
        <row r="305">
          <cell r="BA305">
            <v>5100000</v>
          </cell>
        </row>
        <row r="306">
          <cell r="BA306">
            <v>1373333</v>
          </cell>
        </row>
        <row r="307">
          <cell r="BA307">
            <v>200000</v>
          </cell>
        </row>
        <row r="308">
          <cell r="BA308">
            <v>60000</v>
          </cell>
        </row>
        <row r="309">
          <cell r="BA309">
            <v>30000</v>
          </cell>
        </row>
        <row r="310">
          <cell r="BA310">
            <v>30000</v>
          </cell>
        </row>
        <row r="311">
          <cell r="BA311">
            <v>30000000</v>
          </cell>
        </row>
        <row r="312">
          <cell r="BA312">
            <v>1000000</v>
          </cell>
        </row>
        <row r="313">
          <cell r="BA313">
            <v>3000000</v>
          </cell>
        </row>
        <row r="314">
          <cell r="BA314">
            <v>1000000</v>
          </cell>
        </row>
        <row r="315">
          <cell r="BA315">
            <v>20000000</v>
          </cell>
        </row>
        <row r="316">
          <cell r="BA316">
            <v>500000</v>
          </cell>
        </row>
        <row r="317">
          <cell r="BA317">
            <v>4000000</v>
          </cell>
        </row>
        <row r="318">
          <cell r="BA318">
            <v>400000</v>
          </cell>
        </row>
        <row r="319">
          <cell r="BA319">
            <v>1500000</v>
          </cell>
        </row>
        <row r="320">
          <cell r="BA320">
            <v>0</v>
          </cell>
        </row>
        <row r="321">
          <cell r="BA321">
            <v>5500000</v>
          </cell>
        </row>
        <row r="322">
          <cell r="BA322">
            <v>3000000</v>
          </cell>
        </row>
        <row r="323">
          <cell r="BA323">
            <v>1300000</v>
          </cell>
        </row>
        <row r="324">
          <cell r="BA324">
            <v>1000000</v>
          </cell>
        </row>
        <row r="325">
          <cell r="BA325">
            <v>1500000</v>
          </cell>
        </row>
        <row r="326">
          <cell r="BA326">
            <v>3000000</v>
          </cell>
        </row>
        <row r="327">
          <cell r="BA327">
            <v>100000</v>
          </cell>
        </row>
        <row r="328">
          <cell r="BA328">
            <v>1500000</v>
          </cell>
        </row>
        <row r="329">
          <cell r="BA329">
            <v>0</v>
          </cell>
        </row>
        <row r="330">
          <cell r="BA330">
            <v>500000</v>
          </cell>
        </row>
        <row r="331">
          <cell r="BA331">
            <v>0</v>
          </cell>
        </row>
        <row r="332">
          <cell r="BA332">
            <v>100000</v>
          </cell>
        </row>
        <row r="333">
          <cell r="BA333">
            <v>12000000</v>
          </cell>
        </row>
        <row r="334">
          <cell r="BA334">
            <v>500000</v>
          </cell>
        </row>
        <row r="335">
          <cell r="BA335">
            <v>14605000</v>
          </cell>
        </row>
        <row r="336">
          <cell r="BA336">
            <v>7200000</v>
          </cell>
        </row>
        <row r="337">
          <cell r="BA337">
            <v>1000000</v>
          </cell>
        </row>
        <row r="338">
          <cell r="BA338">
            <v>1000000</v>
          </cell>
        </row>
        <row r="339">
          <cell r="BA339">
            <v>96847900.19</v>
          </cell>
        </row>
        <row r="340">
          <cell r="BA340">
            <v>1000000</v>
          </cell>
        </row>
        <row r="341">
          <cell r="BA341">
            <v>1500000</v>
          </cell>
        </row>
        <row r="344">
          <cell r="BA344">
            <v>45209084.28</v>
          </cell>
        </row>
        <row r="345">
          <cell r="BA345">
            <v>10000000</v>
          </cell>
        </row>
        <row r="349">
          <cell r="BA349">
            <v>15000000</v>
          </cell>
        </row>
        <row r="350">
          <cell r="BA350">
            <v>10000000</v>
          </cell>
        </row>
        <row r="351">
          <cell r="BA351">
            <v>0</v>
          </cell>
        </row>
        <row r="352">
          <cell r="BA352">
            <v>0</v>
          </cell>
        </row>
        <row r="354">
          <cell r="BA354">
            <v>3430000</v>
          </cell>
        </row>
        <row r="355">
          <cell r="BA355">
            <v>10075000</v>
          </cell>
        </row>
        <row r="356">
          <cell r="BA356">
            <v>45000</v>
          </cell>
        </row>
        <row r="357">
          <cell r="BA357">
            <v>530000</v>
          </cell>
        </row>
        <row r="359">
          <cell r="BA359">
            <v>0</v>
          </cell>
        </row>
        <row r="360">
          <cell r="BA360">
            <v>300000</v>
          </cell>
        </row>
        <row r="361">
          <cell r="BA361">
            <v>250000</v>
          </cell>
        </row>
        <row r="362">
          <cell r="BA362">
            <v>150000</v>
          </cell>
        </row>
        <row r="363">
          <cell r="BA363">
            <v>200000</v>
          </cell>
        </row>
        <row r="365">
          <cell r="BA365">
            <v>3025000</v>
          </cell>
        </row>
        <row r="367">
          <cell r="BA367">
            <v>20000</v>
          </cell>
        </row>
        <row r="368">
          <cell r="BA368">
            <v>6100000</v>
          </cell>
        </row>
        <row r="375">
          <cell r="BA375">
            <v>43531007.19</v>
          </cell>
        </row>
        <row r="376">
          <cell r="BA376">
            <v>44858308.22</v>
          </cell>
        </row>
        <row r="377">
          <cell r="BA377">
            <v>0</v>
          </cell>
        </row>
        <row r="379">
          <cell r="BA379">
            <v>268137710.6</v>
          </cell>
        </row>
        <row r="380">
          <cell r="BA380">
            <v>139014898.35</v>
          </cell>
        </row>
        <row r="381">
          <cell r="BA381">
            <v>1050000</v>
          </cell>
        </row>
        <row r="382">
          <cell r="BA382">
            <v>110000000</v>
          </cell>
        </row>
        <row r="384">
          <cell r="BA384">
            <v>2000000</v>
          </cell>
        </row>
      </sheetData>
      <sheetData sheetId="1">
        <row r="145">
          <cell r="BB145">
            <v>268531658.42999995</v>
          </cell>
        </row>
        <row r="146">
          <cell r="BB146">
            <v>35754106.260000005</v>
          </cell>
        </row>
        <row r="148">
          <cell r="BB148">
            <v>24524768.9</v>
          </cell>
        </row>
        <row r="149">
          <cell r="BB149">
            <v>4552379.41</v>
          </cell>
        </row>
        <row r="150">
          <cell r="BB150">
            <v>4500949.76</v>
          </cell>
        </row>
        <row r="151">
          <cell r="BB151">
            <v>6132000</v>
          </cell>
        </row>
        <row r="152">
          <cell r="BB152">
            <v>2443586.9</v>
          </cell>
        </row>
        <row r="153">
          <cell r="BB153">
            <v>337886.18</v>
          </cell>
        </row>
        <row r="154">
          <cell r="BB154">
            <v>1525276.1</v>
          </cell>
        </row>
        <row r="155">
          <cell r="BB155">
            <v>5729490.99</v>
          </cell>
        </row>
        <row r="156">
          <cell r="BB156">
            <v>0</v>
          </cell>
        </row>
        <row r="157">
          <cell r="BB157">
            <v>25245328.15</v>
          </cell>
        </row>
        <row r="158">
          <cell r="BB158">
            <v>5100000</v>
          </cell>
        </row>
        <row r="159">
          <cell r="BB159">
            <v>25346308</v>
          </cell>
        </row>
        <row r="160">
          <cell r="BB160">
            <v>1926100</v>
          </cell>
        </row>
        <row r="162">
          <cell r="BB162">
            <v>36023794.57</v>
          </cell>
        </row>
        <row r="163">
          <cell r="BB163">
            <v>1221800</v>
          </cell>
        </row>
        <row r="164">
          <cell r="BB164">
            <v>4014100.5900000003</v>
          </cell>
        </row>
        <row r="165">
          <cell r="BB165">
            <v>1223800</v>
          </cell>
        </row>
        <row r="166">
          <cell r="BB166">
            <v>16615772.61</v>
          </cell>
        </row>
        <row r="167">
          <cell r="BB167">
            <v>1654359.53</v>
          </cell>
        </row>
        <row r="170">
          <cell r="BB170">
            <v>417925</v>
          </cell>
        </row>
        <row r="172">
          <cell r="BB172">
            <v>1730248.8299999998</v>
          </cell>
        </row>
        <row r="174">
          <cell r="BB174">
            <v>3984226.87</v>
          </cell>
        </row>
        <row r="175">
          <cell r="BB175">
            <v>3652631.7</v>
          </cell>
        </row>
        <row r="177">
          <cell r="BB177">
            <v>1023073.25</v>
          </cell>
        </row>
        <row r="179">
          <cell r="BB179">
            <v>12661912.1</v>
          </cell>
        </row>
        <row r="180">
          <cell r="BB180">
            <v>329330</v>
          </cell>
        </row>
        <row r="181">
          <cell r="BB181">
            <v>6814548.38</v>
          </cell>
        </row>
        <row r="182">
          <cell r="BB182">
            <v>458423.5</v>
          </cell>
        </row>
        <row r="183">
          <cell r="BB183">
            <v>566730</v>
          </cell>
        </row>
        <row r="184">
          <cell r="BB184">
            <v>15754199.280000001</v>
          </cell>
        </row>
        <row r="185">
          <cell r="BB185">
            <v>3459224.26</v>
          </cell>
        </row>
        <row r="186">
          <cell r="BB186">
            <v>8210868.27</v>
          </cell>
        </row>
        <row r="187">
          <cell r="BB187">
            <v>301392</v>
          </cell>
        </row>
        <row r="188">
          <cell r="BB188">
            <v>1156168.62</v>
          </cell>
        </row>
        <row r="189">
          <cell r="BB189">
            <v>1941004.31</v>
          </cell>
        </row>
        <row r="190">
          <cell r="BB190">
            <v>8190</v>
          </cell>
        </row>
        <row r="191">
          <cell r="BB191">
            <v>0</v>
          </cell>
        </row>
        <row r="192">
          <cell r="BB192">
            <v>0</v>
          </cell>
        </row>
        <row r="194">
          <cell r="BB194">
            <v>827480</v>
          </cell>
        </row>
        <row r="195">
          <cell r="BB195">
            <v>20000000</v>
          </cell>
        </row>
        <row r="196">
          <cell r="BB196">
            <v>2564876.5</v>
          </cell>
        </row>
        <row r="198">
          <cell r="BB198">
            <v>223252</v>
          </cell>
        </row>
        <row r="199">
          <cell r="BB199">
            <v>1934000</v>
          </cell>
        </row>
        <row r="200">
          <cell r="BB200">
            <v>70077682.55000001</v>
          </cell>
        </row>
        <row r="201">
          <cell r="BB201">
            <v>131766735.34</v>
          </cell>
        </row>
        <row r="202">
          <cell r="BB202">
            <v>2686369.76</v>
          </cell>
        </row>
        <row r="203">
          <cell r="BB203">
            <v>33385585.39</v>
          </cell>
        </row>
        <row r="204">
          <cell r="BB204">
            <v>34632835.67999999</v>
          </cell>
        </row>
        <row r="205">
          <cell r="BB205">
            <v>24764241.75</v>
          </cell>
        </row>
        <row r="206">
          <cell r="BB206">
            <v>1503374.5</v>
          </cell>
        </row>
        <row r="207">
          <cell r="BB207">
            <v>2305936.6799999997</v>
          </cell>
        </row>
        <row r="208">
          <cell r="BB208">
            <v>3805140</v>
          </cell>
        </row>
        <row r="209">
          <cell r="BB209">
            <v>0</v>
          </cell>
        </row>
        <row r="210">
          <cell r="BB210">
            <v>13685</v>
          </cell>
        </row>
        <row r="211">
          <cell r="BB211">
            <v>2589000</v>
          </cell>
        </row>
        <row r="212">
          <cell r="BB212">
            <v>235926.08</v>
          </cell>
        </row>
        <row r="213">
          <cell r="BB213">
            <v>591750</v>
          </cell>
        </row>
        <row r="214">
          <cell r="BB214">
            <v>8970536.07</v>
          </cell>
        </row>
        <row r="215">
          <cell r="BB215">
            <v>3255129.6</v>
          </cell>
        </row>
        <row r="216">
          <cell r="BB216">
            <v>963589.9</v>
          </cell>
        </row>
        <row r="217">
          <cell r="BB217">
            <v>8695273.46</v>
          </cell>
        </row>
        <row r="218">
          <cell r="BB218">
            <v>0</v>
          </cell>
        </row>
        <row r="219">
          <cell r="BB219">
            <v>337000</v>
          </cell>
        </row>
        <row r="220">
          <cell r="BB220">
            <v>63340</v>
          </cell>
        </row>
        <row r="221">
          <cell r="BB221">
            <v>6693922.48</v>
          </cell>
        </row>
        <row r="223">
          <cell r="BB223">
            <v>1790794.25</v>
          </cell>
        </row>
        <row r="224">
          <cell r="BB224">
            <v>9766520</v>
          </cell>
        </row>
        <row r="225">
          <cell r="BB225">
            <v>0</v>
          </cell>
        </row>
        <row r="226">
          <cell r="BB226">
            <v>29819600</v>
          </cell>
        </row>
        <row r="227">
          <cell r="BB227">
            <v>4993798.5</v>
          </cell>
        </row>
        <row r="228">
          <cell r="BB228">
            <v>273150</v>
          </cell>
        </row>
        <row r="229">
          <cell r="BB229">
            <v>0</v>
          </cell>
        </row>
        <row r="230">
          <cell r="BB230">
            <v>165000</v>
          </cell>
        </row>
        <row r="231">
          <cell r="BB231">
            <v>4164297</v>
          </cell>
        </row>
        <row r="232">
          <cell r="BB232">
            <v>1136049</v>
          </cell>
        </row>
        <row r="233">
          <cell r="BB233">
            <v>0</v>
          </cell>
        </row>
        <row r="234">
          <cell r="BB234">
            <v>419580</v>
          </cell>
        </row>
        <row r="235">
          <cell r="BB235">
            <v>0</v>
          </cell>
        </row>
        <row r="236">
          <cell r="BB236">
            <v>0</v>
          </cell>
        </row>
        <row r="237">
          <cell r="BB237">
            <v>6779114.55</v>
          </cell>
        </row>
        <row r="238">
          <cell r="BB238">
            <v>2857075</v>
          </cell>
        </row>
        <row r="239">
          <cell r="BB239">
            <v>4655125</v>
          </cell>
        </row>
        <row r="240">
          <cell r="BB240">
            <v>3593855</v>
          </cell>
        </row>
        <row r="241">
          <cell r="BB241">
            <v>2285000</v>
          </cell>
        </row>
        <row r="242">
          <cell r="BB242">
            <v>0</v>
          </cell>
        </row>
        <row r="243">
          <cell r="BB243">
            <v>2623600</v>
          </cell>
        </row>
        <row r="244">
          <cell r="BB244">
            <v>0</v>
          </cell>
        </row>
        <row r="245">
          <cell r="BB245">
            <v>0</v>
          </cell>
        </row>
        <row r="246">
          <cell r="BB246">
            <v>0</v>
          </cell>
        </row>
        <row r="247">
          <cell r="BB247">
            <v>61933</v>
          </cell>
        </row>
        <row r="248">
          <cell r="BB248">
            <v>0</v>
          </cell>
        </row>
        <row r="249">
          <cell r="BB249">
            <v>0</v>
          </cell>
        </row>
        <row r="250">
          <cell r="BB250">
            <v>0</v>
          </cell>
        </row>
        <row r="251">
          <cell r="BB251">
            <v>0</v>
          </cell>
        </row>
        <row r="252">
          <cell r="BB252">
            <v>0</v>
          </cell>
        </row>
        <row r="253">
          <cell r="BB253">
            <v>5000</v>
          </cell>
        </row>
        <row r="254">
          <cell r="BB254">
            <v>0</v>
          </cell>
        </row>
        <row r="255">
          <cell r="BB255">
            <v>0</v>
          </cell>
        </row>
        <row r="256">
          <cell r="BB256">
            <v>1069889.6</v>
          </cell>
        </row>
        <row r="257">
          <cell r="BB257">
            <v>0</v>
          </cell>
        </row>
        <row r="259">
          <cell r="BB259">
            <v>0</v>
          </cell>
        </row>
        <row r="260">
          <cell r="BB260">
            <v>0</v>
          </cell>
        </row>
        <row r="261">
          <cell r="BB261">
            <v>0</v>
          </cell>
        </row>
        <row r="262">
          <cell r="BB262">
            <v>0</v>
          </cell>
        </row>
        <row r="263">
          <cell r="BB263">
            <v>0</v>
          </cell>
        </row>
        <row r="264">
          <cell r="BB264">
            <v>3799980</v>
          </cell>
        </row>
        <row r="265">
          <cell r="BB265">
            <v>0</v>
          </cell>
        </row>
        <row r="266">
          <cell r="BB266">
            <v>0</v>
          </cell>
        </row>
        <row r="267">
          <cell r="BB267">
            <v>0</v>
          </cell>
        </row>
        <row r="268">
          <cell r="BB268">
            <v>0</v>
          </cell>
        </row>
        <row r="269">
          <cell r="BB269">
            <v>6000</v>
          </cell>
        </row>
        <row r="270">
          <cell r="BB270">
            <v>0</v>
          </cell>
        </row>
        <row r="271">
          <cell r="BB271">
            <v>0</v>
          </cell>
        </row>
        <row r="272">
          <cell r="BB272">
            <v>0</v>
          </cell>
        </row>
        <row r="273">
          <cell r="BB273">
            <v>0</v>
          </cell>
        </row>
        <row r="274">
          <cell r="BB274">
            <v>0</v>
          </cell>
        </row>
        <row r="275">
          <cell r="BB275">
            <v>0</v>
          </cell>
        </row>
        <row r="276">
          <cell r="BB276">
            <v>9960775</v>
          </cell>
        </row>
        <row r="277">
          <cell r="BB277">
            <v>0</v>
          </cell>
        </row>
        <row r="278">
          <cell r="BB278">
            <v>0</v>
          </cell>
        </row>
        <row r="279">
          <cell r="BB279">
            <v>0</v>
          </cell>
        </row>
        <row r="280">
          <cell r="BB280">
            <v>300000</v>
          </cell>
        </row>
        <row r="281">
          <cell r="BB281">
            <v>0</v>
          </cell>
        </row>
        <row r="282">
          <cell r="BB282">
            <v>0</v>
          </cell>
        </row>
        <row r="283">
          <cell r="BB283">
            <v>0</v>
          </cell>
        </row>
        <row r="284">
          <cell r="BB284">
            <v>0</v>
          </cell>
        </row>
        <row r="285">
          <cell r="BB285">
            <v>0</v>
          </cell>
        </row>
        <row r="286">
          <cell r="BB286">
            <v>0</v>
          </cell>
        </row>
        <row r="287">
          <cell r="BB287">
            <v>2795682.25</v>
          </cell>
        </row>
        <row r="288">
          <cell r="BB288">
            <v>0</v>
          </cell>
        </row>
        <row r="289">
          <cell r="BB289">
            <v>0</v>
          </cell>
        </row>
        <row r="290">
          <cell r="BB290">
            <v>0</v>
          </cell>
        </row>
        <row r="291">
          <cell r="BB291">
            <v>0</v>
          </cell>
        </row>
        <row r="292">
          <cell r="BB292">
            <v>52225</v>
          </cell>
        </row>
        <row r="293">
          <cell r="BB293">
            <v>4576.7</v>
          </cell>
        </row>
        <row r="294">
          <cell r="BB294">
            <v>0</v>
          </cell>
        </row>
        <row r="295">
          <cell r="BB295">
            <v>0</v>
          </cell>
        </row>
        <row r="296">
          <cell r="BB296">
            <v>0</v>
          </cell>
        </row>
        <row r="297">
          <cell r="BB297">
            <v>0</v>
          </cell>
        </row>
        <row r="298">
          <cell r="BB298">
            <v>0</v>
          </cell>
        </row>
        <row r="299">
          <cell r="BB299">
            <v>0</v>
          </cell>
        </row>
        <row r="300">
          <cell r="BB300">
            <v>0</v>
          </cell>
        </row>
        <row r="301">
          <cell r="BB301">
            <v>0</v>
          </cell>
        </row>
        <row r="302">
          <cell r="BB302">
            <v>0</v>
          </cell>
        </row>
        <row r="303">
          <cell r="BB303">
            <v>0</v>
          </cell>
        </row>
        <row r="304">
          <cell r="BB304">
            <v>0</v>
          </cell>
        </row>
        <row r="305">
          <cell r="BB305">
            <v>0</v>
          </cell>
        </row>
        <row r="306">
          <cell r="BB306">
            <v>0</v>
          </cell>
        </row>
        <row r="307">
          <cell r="BB307">
            <v>0</v>
          </cell>
        </row>
        <row r="308">
          <cell r="BB308">
            <v>3600000</v>
          </cell>
        </row>
        <row r="309">
          <cell r="BB309">
            <v>0</v>
          </cell>
        </row>
        <row r="310">
          <cell r="BB310">
            <v>1245000</v>
          </cell>
        </row>
        <row r="311">
          <cell r="BB311">
            <v>167880</v>
          </cell>
        </row>
        <row r="312">
          <cell r="BB312">
            <v>355812</v>
          </cell>
        </row>
        <row r="313">
          <cell r="BB313">
            <v>824100</v>
          </cell>
        </row>
        <row r="314">
          <cell r="BB314">
            <v>0</v>
          </cell>
        </row>
        <row r="315">
          <cell r="BB315">
            <v>0</v>
          </cell>
        </row>
        <row r="316">
          <cell r="BB316">
            <v>0</v>
          </cell>
        </row>
        <row r="317">
          <cell r="BB317">
            <v>74100</v>
          </cell>
        </row>
        <row r="318">
          <cell r="BB318">
            <v>0</v>
          </cell>
        </row>
        <row r="319">
          <cell r="BB319">
            <v>50000</v>
          </cell>
        </row>
        <row r="320">
          <cell r="BB320">
            <v>428050</v>
          </cell>
        </row>
        <row r="321">
          <cell r="BB321">
            <v>7304324</v>
          </cell>
        </row>
        <row r="322">
          <cell r="BB322">
            <v>1296000</v>
          </cell>
        </row>
        <row r="323">
          <cell r="BB323">
            <v>0</v>
          </cell>
        </row>
        <row r="324">
          <cell r="BB324">
            <v>703050</v>
          </cell>
        </row>
        <row r="325">
          <cell r="BB325">
            <v>0</v>
          </cell>
        </row>
        <row r="326">
          <cell r="BB326">
            <v>89418</v>
          </cell>
        </row>
        <row r="327">
          <cell r="BB327">
            <v>268650</v>
          </cell>
        </row>
        <row r="328">
          <cell r="BB328">
            <v>799343.5</v>
          </cell>
        </row>
        <row r="329">
          <cell r="BB329">
            <v>197007345.42</v>
          </cell>
        </row>
        <row r="330">
          <cell r="BB330">
            <v>0</v>
          </cell>
        </row>
        <row r="333">
          <cell r="BB333">
            <v>10035910.83</v>
          </cell>
        </row>
        <row r="334">
          <cell r="BB334">
            <v>458445</v>
          </cell>
        </row>
        <row r="338">
          <cell r="BB338">
            <v>0</v>
          </cell>
        </row>
        <row r="339">
          <cell r="BB339">
            <v>29570392.49</v>
          </cell>
        </row>
        <row r="343">
          <cell r="BB343">
            <v>5411221.4</v>
          </cell>
        </row>
        <row r="344">
          <cell r="BB344">
            <v>3840141.6</v>
          </cell>
        </row>
        <row r="345">
          <cell r="BB345">
            <v>0</v>
          </cell>
        </row>
        <row r="346">
          <cell r="BB346">
            <v>606294</v>
          </cell>
        </row>
        <row r="347">
          <cell r="BB347">
            <v>0</v>
          </cell>
        </row>
        <row r="348">
          <cell r="BB348">
            <v>1149221</v>
          </cell>
        </row>
        <row r="349">
          <cell r="BB349">
            <v>99928</v>
          </cell>
        </row>
        <row r="350">
          <cell r="BB350">
            <v>0</v>
          </cell>
        </row>
        <row r="351">
          <cell r="BB351">
            <v>1185097</v>
          </cell>
        </row>
        <row r="352">
          <cell r="BB352">
            <v>1600000</v>
          </cell>
        </row>
        <row r="353">
          <cell r="BB353">
            <v>2531813</v>
          </cell>
        </row>
        <row r="354">
          <cell r="BB354">
            <v>0</v>
          </cell>
        </row>
        <row r="355">
          <cell r="BB355">
            <v>2433930</v>
          </cell>
        </row>
        <row r="356">
          <cell r="BB356">
            <v>73500</v>
          </cell>
        </row>
        <row r="363">
          <cell r="BB363">
            <v>38977000</v>
          </cell>
        </row>
        <row r="364">
          <cell r="BB364">
            <v>20337370.32</v>
          </cell>
        </row>
        <row r="365">
          <cell r="BB365">
            <v>0</v>
          </cell>
        </row>
        <row r="367">
          <cell r="BB367">
            <v>103405246.33</v>
          </cell>
        </row>
        <row r="368">
          <cell r="BB368">
            <v>117257200</v>
          </cell>
        </row>
        <row r="369">
          <cell r="BB369">
            <v>1050000</v>
          </cell>
        </row>
        <row r="370">
          <cell r="BB370">
            <v>62894988.66</v>
          </cell>
        </row>
        <row r="371">
          <cell r="BB371">
            <v>9707872.25</v>
          </cell>
        </row>
        <row r="372">
          <cell r="BB372">
            <v>0</v>
          </cell>
        </row>
        <row r="373">
          <cell r="BB373">
            <v>13308941.03</v>
          </cell>
        </row>
        <row r="374">
          <cell r="BB374">
            <v>9305000</v>
          </cell>
        </row>
      </sheetData>
      <sheetData sheetId="2">
        <row r="145">
          <cell r="BB145">
            <v>130054914.80000001</v>
          </cell>
        </row>
        <row r="146">
          <cell r="BB146">
            <v>16786570.17</v>
          </cell>
        </row>
        <row r="148">
          <cell r="BB148">
            <v>11916603.07</v>
          </cell>
        </row>
        <row r="149">
          <cell r="BB149">
            <v>2135432.9</v>
          </cell>
        </row>
        <row r="150">
          <cell r="BB150">
            <v>2102538</v>
          </cell>
        </row>
        <row r="151">
          <cell r="BB151">
            <v>5748000</v>
          </cell>
        </row>
        <row r="152">
          <cell r="BB152">
            <v>1196881.23</v>
          </cell>
        </row>
        <row r="153">
          <cell r="BB153">
            <v>163958.15</v>
          </cell>
        </row>
        <row r="154">
          <cell r="BB154">
            <v>711200</v>
          </cell>
        </row>
        <row r="155">
          <cell r="BB155">
            <v>1329867.81</v>
          </cell>
        </row>
        <row r="156">
          <cell r="BB156">
            <v>0</v>
          </cell>
        </row>
        <row r="157">
          <cell r="BB157">
            <v>0</v>
          </cell>
        </row>
        <row r="158">
          <cell r="BB158">
            <v>0</v>
          </cell>
        </row>
        <row r="159">
          <cell r="BB159">
            <v>24136673</v>
          </cell>
        </row>
        <row r="160">
          <cell r="BB160">
            <v>1796000</v>
          </cell>
        </row>
        <row r="162">
          <cell r="BB162">
            <v>17379793.77</v>
          </cell>
        </row>
        <row r="163">
          <cell r="BB163">
            <v>593100</v>
          </cell>
        </row>
        <row r="164">
          <cell r="BB164">
            <v>1951281.1500000001</v>
          </cell>
        </row>
        <row r="165">
          <cell r="BB165">
            <v>594600</v>
          </cell>
        </row>
        <row r="166">
          <cell r="BB166">
            <v>6001323.67</v>
          </cell>
        </row>
        <row r="169">
          <cell r="BB169">
            <v>141000</v>
          </cell>
        </row>
        <row r="170">
          <cell r="BB170">
            <v>0</v>
          </cell>
        </row>
        <row r="171">
          <cell r="BB171">
            <v>400956.98</v>
          </cell>
        </row>
        <row r="172">
          <cell r="BB172">
            <v>0</v>
          </cell>
        </row>
        <row r="173">
          <cell r="BB173">
            <v>2904666.07</v>
          </cell>
        </row>
        <row r="174">
          <cell r="BB174">
            <v>3390750</v>
          </cell>
        </row>
        <row r="175">
          <cell r="BB175">
            <v>0</v>
          </cell>
        </row>
        <row r="176">
          <cell r="BB176">
            <v>592709</v>
          </cell>
        </row>
        <row r="177">
          <cell r="BB177">
            <v>0</v>
          </cell>
        </row>
        <row r="178">
          <cell r="BB178">
            <v>0</v>
          </cell>
        </row>
        <row r="179">
          <cell r="BB179">
            <v>6601249</v>
          </cell>
        </row>
        <row r="180">
          <cell r="BB180">
            <v>3508882.8899999997</v>
          </cell>
        </row>
        <row r="181">
          <cell r="BB181">
            <v>82249</v>
          </cell>
        </row>
        <row r="182">
          <cell r="BB182">
            <v>105730</v>
          </cell>
        </row>
        <row r="183">
          <cell r="BB183">
            <v>7167801.15</v>
          </cell>
        </row>
        <row r="184">
          <cell r="BB184">
            <v>3181490.03</v>
          </cell>
        </row>
        <row r="185">
          <cell r="BB185">
            <v>21312404.01</v>
          </cell>
        </row>
        <row r="186">
          <cell r="BB186">
            <v>110000</v>
          </cell>
        </row>
        <row r="187">
          <cell r="BB187">
            <v>1519465.86</v>
          </cell>
        </row>
        <row r="188">
          <cell r="BB188">
            <v>1620513.2300000002</v>
          </cell>
        </row>
        <row r="189">
          <cell r="BB189">
            <v>0</v>
          </cell>
        </row>
        <row r="190">
          <cell r="BB190">
            <v>0</v>
          </cell>
        </row>
        <row r="191">
          <cell r="BB191">
            <v>0</v>
          </cell>
        </row>
        <row r="192">
          <cell r="BB192">
            <v>0</v>
          </cell>
        </row>
        <row r="193">
          <cell r="BB193">
            <v>73000</v>
          </cell>
        </row>
        <row r="194">
          <cell r="BB194">
            <v>10000000</v>
          </cell>
        </row>
        <row r="195">
          <cell r="BB195">
            <v>2529735</v>
          </cell>
        </row>
        <row r="196">
          <cell r="BB196">
            <v>0</v>
          </cell>
        </row>
        <row r="197">
          <cell r="BB197">
            <v>162963</v>
          </cell>
        </row>
        <row r="198">
          <cell r="BB198">
            <v>405000</v>
          </cell>
        </row>
        <row r="199">
          <cell r="BB199">
            <v>44371428.84</v>
          </cell>
        </row>
        <row r="200">
          <cell r="BB200">
            <v>54376773.01</v>
          </cell>
        </row>
        <row r="201">
          <cell r="BB201">
            <v>1698306.84</v>
          </cell>
        </row>
        <row r="202">
          <cell r="BB202">
            <v>15267925.4</v>
          </cell>
        </row>
        <row r="203">
          <cell r="BB203">
            <v>16002771.649999999</v>
          </cell>
        </row>
        <row r="204">
          <cell r="BB204">
            <v>1248050</v>
          </cell>
        </row>
        <row r="205">
          <cell r="BB205">
            <v>2503145.5</v>
          </cell>
        </row>
        <row r="206">
          <cell r="BB206">
            <v>1224532.9</v>
          </cell>
        </row>
        <row r="207">
          <cell r="BB207">
            <v>3360080</v>
          </cell>
        </row>
        <row r="208">
          <cell r="BB208">
            <v>0</v>
          </cell>
        </row>
        <row r="209">
          <cell r="BB209">
            <v>0</v>
          </cell>
        </row>
        <row r="210">
          <cell r="BB210">
            <v>385000</v>
          </cell>
        </row>
        <row r="211">
          <cell r="BB211">
            <v>81929.05</v>
          </cell>
        </row>
        <row r="212">
          <cell r="BB212">
            <v>515250</v>
          </cell>
        </row>
        <row r="213">
          <cell r="BB213">
            <v>4898494.75</v>
          </cell>
        </row>
        <row r="214">
          <cell r="BB214">
            <v>1007036.8</v>
          </cell>
        </row>
        <row r="215">
          <cell r="BB215">
            <v>415497.48</v>
          </cell>
        </row>
        <row r="216">
          <cell r="BB216">
            <v>2626773.75</v>
          </cell>
        </row>
        <row r="217">
          <cell r="BB217">
            <v>0</v>
          </cell>
        </row>
        <row r="218">
          <cell r="BB218">
            <v>94500</v>
          </cell>
        </row>
        <row r="219">
          <cell r="BB219">
            <v>24230</v>
          </cell>
        </row>
        <row r="220">
          <cell r="BB220">
            <v>3827500</v>
          </cell>
        </row>
        <row r="222">
          <cell r="BB222">
            <v>1424502.5</v>
          </cell>
        </row>
        <row r="223">
          <cell r="BB223">
            <v>0</v>
          </cell>
        </row>
        <row r="224">
          <cell r="BB224">
            <v>1677103</v>
          </cell>
        </row>
        <row r="225">
          <cell r="BB225">
            <v>0</v>
          </cell>
        </row>
        <row r="226">
          <cell r="BB226">
            <v>0</v>
          </cell>
        </row>
        <row r="227">
          <cell r="BB227">
            <v>277159</v>
          </cell>
        </row>
        <row r="228">
          <cell r="BB228">
            <v>0</v>
          </cell>
        </row>
        <row r="229">
          <cell r="BB229">
            <v>0</v>
          </cell>
        </row>
        <row r="230">
          <cell r="BB230">
            <v>0</v>
          </cell>
        </row>
        <row r="231">
          <cell r="BB231">
            <v>32393.5</v>
          </cell>
        </row>
        <row r="232">
          <cell r="BB232">
            <v>0</v>
          </cell>
        </row>
        <row r="233">
          <cell r="BB233">
            <v>21945</v>
          </cell>
        </row>
        <row r="234">
          <cell r="BB234">
            <v>0</v>
          </cell>
        </row>
        <row r="235">
          <cell r="BB235">
            <v>0</v>
          </cell>
        </row>
        <row r="236">
          <cell r="BB236">
            <v>0</v>
          </cell>
        </row>
        <row r="237">
          <cell r="BB237">
            <v>0</v>
          </cell>
        </row>
        <row r="238">
          <cell r="BB238">
            <v>0</v>
          </cell>
        </row>
        <row r="239">
          <cell r="BB239">
            <v>0</v>
          </cell>
        </row>
        <row r="240">
          <cell r="BB240">
            <v>0</v>
          </cell>
        </row>
        <row r="241">
          <cell r="BB241">
            <v>0</v>
          </cell>
        </row>
        <row r="242">
          <cell r="BB242">
            <v>0</v>
          </cell>
        </row>
        <row r="243">
          <cell r="BB243">
            <v>0</v>
          </cell>
        </row>
        <row r="244">
          <cell r="BB244">
            <v>0</v>
          </cell>
        </row>
        <row r="245">
          <cell r="BB245">
            <v>0</v>
          </cell>
        </row>
        <row r="246">
          <cell r="BB246">
            <v>0</v>
          </cell>
        </row>
        <row r="247">
          <cell r="BB247">
            <v>0</v>
          </cell>
        </row>
        <row r="248">
          <cell r="BB248">
            <v>0</v>
          </cell>
        </row>
        <row r="249">
          <cell r="BB249">
            <v>0</v>
          </cell>
        </row>
        <row r="250">
          <cell r="BB250">
            <v>0</v>
          </cell>
        </row>
        <row r="251">
          <cell r="BB251">
            <v>0</v>
          </cell>
        </row>
        <row r="252">
          <cell r="BB252">
            <v>118482</v>
          </cell>
        </row>
        <row r="253">
          <cell r="BB253">
            <v>0</v>
          </cell>
        </row>
        <row r="254">
          <cell r="BB254">
            <v>0</v>
          </cell>
        </row>
        <row r="255">
          <cell r="BB255">
            <v>0</v>
          </cell>
        </row>
        <row r="256">
          <cell r="BB256">
            <v>429135</v>
          </cell>
        </row>
        <row r="257">
          <cell r="BB257">
            <v>0</v>
          </cell>
        </row>
        <row r="258">
          <cell r="BB258">
            <v>0</v>
          </cell>
        </row>
        <row r="259">
          <cell r="BB259">
            <v>664183</v>
          </cell>
        </row>
        <row r="260">
          <cell r="BB260">
            <v>186940</v>
          </cell>
        </row>
        <row r="261">
          <cell r="BB261">
            <v>0</v>
          </cell>
        </row>
        <row r="262">
          <cell r="BB262">
            <v>177006</v>
          </cell>
        </row>
        <row r="263">
          <cell r="BB263">
            <v>0</v>
          </cell>
        </row>
        <row r="264">
          <cell r="BB264">
            <v>0</v>
          </cell>
        </row>
        <row r="265">
          <cell r="BB265">
            <v>0</v>
          </cell>
        </row>
        <row r="266">
          <cell r="BB266">
            <v>0</v>
          </cell>
        </row>
        <row r="267">
          <cell r="BB267">
            <v>0</v>
          </cell>
        </row>
        <row r="268">
          <cell r="BB268">
            <v>0</v>
          </cell>
        </row>
        <row r="269">
          <cell r="BB269">
            <v>0</v>
          </cell>
        </row>
        <row r="270">
          <cell r="BB270">
            <v>0</v>
          </cell>
        </row>
        <row r="271">
          <cell r="BB271">
            <v>0</v>
          </cell>
        </row>
        <row r="272">
          <cell r="BB272">
            <v>0</v>
          </cell>
        </row>
        <row r="273">
          <cell r="BB273">
            <v>23340</v>
          </cell>
        </row>
        <row r="274">
          <cell r="BB274">
            <v>0</v>
          </cell>
        </row>
        <row r="275">
          <cell r="BB275">
            <v>0</v>
          </cell>
        </row>
        <row r="276">
          <cell r="BB276">
            <v>0</v>
          </cell>
        </row>
        <row r="277">
          <cell r="BB277">
            <v>1995718</v>
          </cell>
        </row>
        <row r="278">
          <cell r="BB278">
            <v>1039793.16</v>
          </cell>
        </row>
        <row r="279">
          <cell r="BB279">
            <v>0</v>
          </cell>
        </row>
        <row r="280">
          <cell r="BB280">
            <v>0</v>
          </cell>
        </row>
        <row r="281">
          <cell r="BB281">
            <v>0</v>
          </cell>
        </row>
        <row r="282">
          <cell r="BB282">
            <v>0</v>
          </cell>
        </row>
        <row r="283">
          <cell r="BB283">
            <v>17536568</v>
          </cell>
        </row>
        <row r="284">
          <cell r="BB284">
            <v>0</v>
          </cell>
        </row>
        <row r="285">
          <cell r="BB285">
            <v>43055.5</v>
          </cell>
        </row>
        <row r="286">
          <cell r="BB286">
            <v>0</v>
          </cell>
        </row>
        <row r="287">
          <cell r="BB287">
            <v>0</v>
          </cell>
        </row>
        <row r="288">
          <cell r="BB288">
            <v>0</v>
          </cell>
        </row>
        <row r="289">
          <cell r="BB289">
            <v>0</v>
          </cell>
        </row>
        <row r="290">
          <cell r="BB290">
            <v>0</v>
          </cell>
        </row>
        <row r="291">
          <cell r="BB291">
            <v>0</v>
          </cell>
        </row>
        <row r="292">
          <cell r="BB292">
            <v>0</v>
          </cell>
        </row>
        <row r="293">
          <cell r="BB293">
            <v>0</v>
          </cell>
        </row>
        <row r="294">
          <cell r="BB294">
            <v>0</v>
          </cell>
        </row>
        <row r="295">
          <cell r="BB295">
            <v>0</v>
          </cell>
        </row>
        <row r="296">
          <cell r="BB296">
            <v>0</v>
          </cell>
        </row>
        <row r="297">
          <cell r="BB297">
            <v>0</v>
          </cell>
        </row>
        <row r="298">
          <cell r="BB298">
            <v>0</v>
          </cell>
        </row>
        <row r="299">
          <cell r="BB299">
            <v>0</v>
          </cell>
        </row>
        <row r="300">
          <cell r="BB300">
            <v>0</v>
          </cell>
        </row>
        <row r="301">
          <cell r="BB301">
            <v>0</v>
          </cell>
        </row>
        <row r="302">
          <cell r="BB302">
            <v>1360000</v>
          </cell>
        </row>
        <row r="303">
          <cell r="BB303">
            <v>128795</v>
          </cell>
        </row>
        <row r="304">
          <cell r="BB304">
            <v>0</v>
          </cell>
        </row>
        <row r="305">
          <cell r="BB305">
            <v>49992</v>
          </cell>
        </row>
        <row r="306">
          <cell r="BB306">
            <v>263300</v>
          </cell>
        </row>
        <row r="307">
          <cell r="BB307">
            <v>0</v>
          </cell>
        </row>
        <row r="308">
          <cell r="BB308">
            <v>0</v>
          </cell>
        </row>
        <row r="309">
          <cell r="BB309">
            <v>0</v>
          </cell>
        </row>
        <row r="310">
          <cell r="BB310">
            <v>0</v>
          </cell>
        </row>
        <row r="311">
          <cell r="BB311">
            <v>1044603</v>
          </cell>
        </row>
        <row r="313">
          <cell r="BB313">
            <v>0</v>
          </cell>
        </row>
        <row r="314">
          <cell r="BB314">
            <v>0</v>
          </cell>
        </row>
        <row r="315">
          <cell r="BB315">
            <v>0</v>
          </cell>
        </row>
        <row r="316">
          <cell r="BB316">
            <v>0</v>
          </cell>
        </row>
        <row r="318">
          <cell r="BB318">
            <v>0</v>
          </cell>
        </row>
        <row r="321">
          <cell r="BB321">
            <v>6153266.09</v>
          </cell>
        </row>
        <row r="322">
          <cell r="BB322">
            <v>350301</v>
          </cell>
        </row>
        <row r="325">
          <cell r="BB325">
            <v>0</v>
          </cell>
        </row>
        <row r="326">
          <cell r="BB326">
            <v>0</v>
          </cell>
        </row>
        <row r="327">
          <cell r="BB327">
            <v>836817.25</v>
          </cell>
        </row>
        <row r="328">
          <cell r="BB328">
            <v>0</v>
          </cell>
        </row>
        <row r="329">
          <cell r="BB329">
            <v>0</v>
          </cell>
        </row>
        <row r="330">
          <cell r="BB330">
            <v>0</v>
          </cell>
        </row>
        <row r="331">
          <cell r="BB331">
            <v>57864.35</v>
          </cell>
        </row>
        <row r="332">
          <cell r="BB332">
            <v>2589680</v>
          </cell>
        </row>
        <row r="333">
          <cell r="BB333">
            <v>0</v>
          </cell>
        </row>
        <row r="334">
          <cell r="BB334">
            <v>478495</v>
          </cell>
        </row>
        <row r="335">
          <cell r="BB335">
            <v>0</v>
          </cell>
        </row>
        <row r="336">
          <cell r="BB336">
            <v>102792</v>
          </cell>
        </row>
        <row r="337">
          <cell r="BB337">
            <v>0</v>
          </cell>
        </row>
        <row r="338">
          <cell r="BB338">
            <v>0</v>
          </cell>
        </row>
        <row r="339">
          <cell r="BB339">
            <v>0</v>
          </cell>
        </row>
        <row r="340">
          <cell r="BB340">
            <v>0</v>
          </cell>
        </row>
        <row r="341">
          <cell r="BB341">
            <v>251254</v>
          </cell>
        </row>
        <row r="342">
          <cell r="BB342">
            <v>0</v>
          </cell>
        </row>
        <row r="343">
          <cell r="BB343">
            <v>0</v>
          </cell>
        </row>
        <row r="344">
          <cell r="BB344">
            <v>0</v>
          </cell>
        </row>
        <row r="351">
          <cell r="BB351">
            <v>13533000</v>
          </cell>
        </row>
        <row r="352">
          <cell r="BB352">
            <v>15900729.09</v>
          </cell>
        </row>
        <row r="353">
          <cell r="BB353">
            <v>43840607</v>
          </cell>
        </row>
        <row r="355">
          <cell r="BB355">
            <v>66233509.86</v>
          </cell>
        </row>
        <row r="356">
          <cell r="BB356">
            <v>21022169</v>
          </cell>
        </row>
        <row r="357">
          <cell r="BB357">
            <v>0</v>
          </cell>
        </row>
        <row r="358">
          <cell r="BB358">
            <v>44300882.36</v>
          </cell>
        </row>
        <row r="359">
          <cell r="BB359">
            <v>4773488.98</v>
          </cell>
        </row>
        <row r="360">
          <cell r="BB360">
            <v>0</v>
          </cell>
        </row>
        <row r="361">
          <cell r="BB361">
            <v>497770</v>
          </cell>
        </row>
        <row r="362">
          <cell r="BB362">
            <v>369000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yor"/>
      <sheetName val="IAS"/>
      <sheetName val="PSTMO"/>
      <sheetName val="MCDRRMO"/>
      <sheetName val="MADAC"/>
      <sheetName val="BPLO"/>
      <sheetName val="CUPAO"/>
      <sheetName val="Library"/>
      <sheetName val="Tourism"/>
      <sheetName val="CMPI"/>
      <sheetName val="CMU"/>
      <sheetName val="PESO"/>
      <sheetName val="MCAT"/>
      <sheetName val="MPIO"/>
      <sheetName val="Senior"/>
      <sheetName val="PDAO"/>
      <sheetName val="Sports"/>
      <sheetName val="Market"/>
      <sheetName val="Coop"/>
      <sheetName val="CENRO"/>
      <sheetName val="RTC"/>
      <sheetName val="MTC"/>
      <sheetName val="Fiscal"/>
      <sheetName val="DepEd"/>
      <sheetName val="DILG"/>
      <sheetName val="COA"/>
      <sheetName val="COMELEC"/>
      <sheetName val="PNP"/>
      <sheetName val="Fire"/>
      <sheetName val="Jail"/>
      <sheetName val="Admin"/>
      <sheetName val="HRMDD"/>
      <sheetName val="Budget"/>
      <sheetName val="Planning"/>
      <sheetName val="Acctg."/>
      <sheetName val="Legal"/>
      <sheetName val="GSD"/>
      <sheetName val="Treasury"/>
      <sheetName val="Assessor"/>
      <sheetName val="Health"/>
      <sheetName val="Civil"/>
      <sheetName val="Eng'g"/>
      <sheetName val="CSWDD"/>
      <sheetName val="Vice"/>
      <sheetName val="COUN."/>
      <sheetName val="Sec"/>
    </sheetNames>
    <sheetDataSet>
      <sheetData sheetId="0">
        <row r="49">
          <cell r="G4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2022"/>
      <sheetName val="Summary 2022 (Comparative)"/>
      <sheetName val="Summary 2022 (4)"/>
      <sheetName val="Conso."/>
      <sheetName val="Summary 2022 (2)"/>
      <sheetName val="Summary 2022 (3)"/>
      <sheetName val="Summary 2022 (Comparative)  (3)"/>
      <sheetName val="Summary 2022 (Comparative) (2)"/>
      <sheetName val="Summary 2020 (Actual)"/>
      <sheetName val="Summary 2021(1st Sem. Actual)"/>
    </sheetNames>
    <sheetDataSet>
      <sheetData sheetId="0">
        <row r="55">
          <cell r="C55">
            <v>1390913883.17</v>
          </cell>
          <cell r="D55">
            <v>55209084.28</v>
          </cell>
          <cell r="E55">
            <v>49125000</v>
          </cell>
        </row>
        <row r="60">
          <cell r="F60">
            <v>689033237.5500001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0"/>
  <sheetViews>
    <sheetView tabSelected="1" view="pageBreakPreview" zoomScale="75" zoomScaleNormal="75" zoomScaleSheetLayoutView="75" zoomScalePageLayoutView="0" workbookViewId="0" topLeftCell="A1">
      <selection activeCell="F16" sqref="F16"/>
    </sheetView>
  </sheetViews>
  <sheetFormatPr defaultColWidth="9.140625" defaultRowHeight="12.75"/>
  <cols>
    <col min="1" max="1" width="91.00390625" style="292" customWidth="1"/>
    <col min="2" max="2" width="13.421875" style="436" customWidth="1"/>
    <col min="3" max="3" width="12.28125" style="436" customWidth="1"/>
    <col min="4" max="6" width="20.7109375" style="446" customWidth="1"/>
    <col min="7" max="7" width="21.421875" style="292" customWidth="1"/>
    <col min="8" max="8" width="22.57421875" style="292" customWidth="1"/>
    <col min="9" max="9" width="21.140625" style="279" customWidth="1"/>
    <col min="10" max="10" width="19.28125" style="291" bestFit="1" customWidth="1"/>
    <col min="11" max="16384" width="9.140625" style="292" customWidth="1"/>
  </cols>
  <sheetData>
    <row r="1" spans="1:10" s="275" customFormat="1" ht="16.5" customHeight="1">
      <c r="A1" s="272" t="s">
        <v>631</v>
      </c>
      <c r="B1" s="273"/>
      <c r="C1" s="273"/>
      <c r="D1" s="274"/>
      <c r="E1" s="274"/>
      <c r="F1" s="274"/>
      <c r="H1" s="274"/>
      <c r="I1" s="276"/>
      <c r="J1" s="277"/>
    </row>
    <row r="2" spans="2:10" s="275" customFormat="1" ht="8.25" customHeight="1">
      <c r="B2" s="273"/>
      <c r="C2" s="273"/>
      <c r="D2" s="274"/>
      <c r="E2" s="274"/>
      <c r="F2" s="274"/>
      <c r="I2" s="276"/>
      <c r="J2" s="277"/>
    </row>
    <row r="3" spans="1:10" s="281" customFormat="1" ht="20.25">
      <c r="A3" s="278" t="s">
        <v>632</v>
      </c>
      <c r="B3" s="278"/>
      <c r="C3" s="278"/>
      <c r="D3" s="278"/>
      <c r="E3" s="278"/>
      <c r="F3" s="278"/>
      <c r="G3" s="278"/>
      <c r="H3" s="278"/>
      <c r="I3" s="279"/>
      <c r="J3" s="280"/>
    </row>
    <row r="4" spans="1:10" s="281" customFormat="1" ht="17.25">
      <c r="A4" s="282" t="s">
        <v>290</v>
      </c>
      <c r="B4" s="282"/>
      <c r="C4" s="282"/>
      <c r="D4" s="282"/>
      <c r="E4" s="282"/>
      <c r="F4" s="282"/>
      <c r="G4" s="282"/>
      <c r="H4" s="282"/>
      <c r="I4" s="279"/>
      <c r="J4" s="280"/>
    </row>
    <row r="5" spans="1:10" s="281" customFormat="1" ht="17.25">
      <c r="A5" s="282" t="s">
        <v>633</v>
      </c>
      <c r="B5" s="282"/>
      <c r="C5" s="282"/>
      <c r="D5" s="282"/>
      <c r="E5" s="282"/>
      <c r="F5" s="282"/>
      <c r="G5" s="282"/>
      <c r="H5" s="282"/>
      <c r="I5" s="279"/>
      <c r="J5" s="280"/>
    </row>
    <row r="6" spans="2:10" s="275" customFormat="1" ht="8.25" customHeight="1" thickBot="1">
      <c r="B6" s="273"/>
      <c r="C6" s="273"/>
      <c r="D6" s="274"/>
      <c r="E6" s="274"/>
      <c r="F6" s="274"/>
      <c r="I6" s="276"/>
      <c r="J6" s="277"/>
    </row>
    <row r="7" spans="1:8" ht="18" customHeight="1" thickBot="1" thickTop="1">
      <c r="A7" s="283" t="s">
        <v>634</v>
      </c>
      <c r="B7" s="284" t="s">
        <v>167</v>
      </c>
      <c r="C7" s="285" t="s">
        <v>635</v>
      </c>
      <c r="D7" s="286" t="s">
        <v>474</v>
      </c>
      <c r="E7" s="287" t="s">
        <v>636</v>
      </c>
      <c r="F7" s="288"/>
      <c r="G7" s="289"/>
      <c r="H7" s="290" t="s">
        <v>472</v>
      </c>
    </row>
    <row r="8" spans="1:8" ht="18" customHeight="1" thickTop="1">
      <c r="A8" s="293"/>
      <c r="B8" s="294"/>
      <c r="C8" s="295"/>
      <c r="D8" s="296"/>
      <c r="E8" s="297" t="s">
        <v>283</v>
      </c>
      <c r="F8" s="298" t="s">
        <v>285</v>
      </c>
      <c r="G8" s="290" t="s">
        <v>287</v>
      </c>
      <c r="H8" s="299"/>
    </row>
    <row r="9" spans="1:10" s="303" customFormat="1" ht="14.25" customHeight="1">
      <c r="A9" s="293"/>
      <c r="B9" s="294"/>
      <c r="C9" s="295"/>
      <c r="D9" s="296"/>
      <c r="E9" s="300" t="s">
        <v>284</v>
      </c>
      <c r="F9" s="300" t="s">
        <v>286</v>
      </c>
      <c r="G9" s="299"/>
      <c r="H9" s="299"/>
      <c r="I9" s="301"/>
      <c r="J9" s="302"/>
    </row>
    <row r="10" spans="1:8" ht="12.75" customHeight="1" thickBot="1">
      <c r="A10" s="304" t="s">
        <v>36</v>
      </c>
      <c r="B10" s="304" t="s">
        <v>37</v>
      </c>
      <c r="C10" s="305" t="s">
        <v>38</v>
      </c>
      <c r="D10" s="305" t="s">
        <v>39</v>
      </c>
      <c r="E10" s="305" t="s">
        <v>40</v>
      </c>
      <c r="F10" s="305" t="s">
        <v>288</v>
      </c>
      <c r="G10" s="304" t="s">
        <v>306</v>
      </c>
      <c r="H10" s="304" t="s">
        <v>637</v>
      </c>
    </row>
    <row r="11" spans="1:8" s="310" customFormat="1" ht="18.75" customHeight="1" thickTop="1">
      <c r="A11" s="306" t="s">
        <v>638</v>
      </c>
      <c r="B11" s="307"/>
      <c r="C11" s="307"/>
      <c r="D11" s="307"/>
      <c r="E11" s="307"/>
      <c r="F11" s="307"/>
      <c r="G11" s="308"/>
      <c r="H11" s="309"/>
    </row>
    <row r="12" spans="1:8" s="310" customFormat="1" ht="16.5" customHeight="1">
      <c r="A12" s="311"/>
      <c r="B12" s="312"/>
      <c r="C12" s="312"/>
      <c r="D12" s="312"/>
      <c r="E12" s="312"/>
      <c r="F12" s="312"/>
      <c r="G12" s="313"/>
      <c r="H12" s="314"/>
    </row>
    <row r="13" spans="1:8" s="310" customFormat="1" ht="16.5" customHeight="1">
      <c r="A13" s="306" t="s">
        <v>639</v>
      </c>
      <c r="B13" s="312"/>
      <c r="C13" s="312"/>
      <c r="D13" s="312"/>
      <c r="E13" s="312"/>
      <c r="F13" s="312"/>
      <c r="G13" s="315"/>
      <c r="H13" s="316"/>
    </row>
    <row r="14" spans="1:8" s="321" customFormat="1" ht="16.5" customHeight="1">
      <c r="A14" s="317" t="s">
        <v>640</v>
      </c>
      <c r="B14" s="318"/>
      <c r="C14" s="318"/>
      <c r="D14" s="318"/>
      <c r="E14" s="318"/>
      <c r="F14" s="318"/>
      <c r="G14" s="319"/>
      <c r="H14" s="320"/>
    </row>
    <row r="15" spans="1:8" s="326" customFormat="1" ht="16.5" customHeight="1">
      <c r="A15" s="322" t="s">
        <v>641</v>
      </c>
      <c r="B15" s="323"/>
      <c r="C15" s="323"/>
      <c r="D15" s="324"/>
      <c r="E15" s="324"/>
      <c r="F15" s="324"/>
      <c r="G15" s="324"/>
      <c r="H15" s="325"/>
    </row>
    <row r="16" spans="1:8" s="326" customFormat="1" ht="16.5" customHeight="1">
      <c r="A16" s="327" t="s">
        <v>642</v>
      </c>
      <c r="B16" s="323"/>
      <c r="C16" s="328" t="s">
        <v>643</v>
      </c>
      <c r="D16" s="324">
        <v>222518128.33</v>
      </c>
      <c r="E16" s="324">
        <v>253580692.67</v>
      </c>
      <c r="F16" s="324">
        <f>G16-E16</f>
        <v>63919307.33000001</v>
      </c>
      <c r="G16" s="324">
        <v>317500000</v>
      </c>
      <c r="H16" s="329">
        <v>319500000</v>
      </c>
    </row>
    <row r="17" spans="1:8" s="326" customFormat="1" ht="16.5" customHeight="1">
      <c r="A17" s="327" t="s">
        <v>644</v>
      </c>
      <c r="B17" s="323"/>
      <c r="C17" s="328" t="s">
        <v>643</v>
      </c>
      <c r="D17" s="324">
        <v>20209826.68</v>
      </c>
      <c r="E17" s="324">
        <v>10008157.21</v>
      </c>
      <c r="F17" s="324">
        <f>G17-E17</f>
        <v>22601842.79</v>
      </c>
      <c r="G17" s="324">
        <v>32610000</v>
      </c>
      <c r="H17" s="330">
        <v>32760000</v>
      </c>
    </row>
    <row r="18" spans="1:8" s="326" customFormat="1" ht="16.5" customHeight="1">
      <c r="A18" s="327" t="s">
        <v>645</v>
      </c>
      <c r="B18" s="323"/>
      <c r="C18" s="328" t="s">
        <v>643</v>
      </c>
      <c r="D18" s="324">
        <v>7141196.7</v>
      </c>
      <c r="E18" s="324">
        <v>5821951.69</v>
      </c>
      <c r="F18" s="324">
        <f>G18-E18</f>
        <v>16678048.309999999</v>
      </c>
      <c r="G18" s="324">
        <v>22500000</v>
      </c>
      <c r="H18" s="330">
        <v>24500000</v>
      </c>
    </row>
    <row r="19" spans="1:8" s="333" customFormat="1" ht="16.5" customHeight="1" thickBot="1">
      <c r="A19" s="327" t="s">
        <v>646</v>
      </c>
      <c r="B19" s="331"/>
      <c r="C19" s="332" t="s">
        <v>643</v>
      </c>
      <c r="D19" s="324">
        <v>13053751.85</v>
      </c>
      <c r="E19" s="324">
        <v>4785717.53</v>
      </c>
      <c r="F19" s="324">
        <f>G19-E19</f>
        <v>7214282.47</v>
      </c>
      <c r="G19" s="324">
        <v>12000000</v>
      </c>
      <c r="H19" s="330">
        <v>14000000</v>
      </c>
    </row>
    <row r="20" spans="1:8" s="310" customFormat="1" ht="20.25" customHeight="1" thickBot="1" thickTop="1">
      <c r="A20" s="334" t="s">
        <v>608</v>
      </c>
      <c r="B20" s="335"/>
      <c r="C20" s="335"/>
      <c r="D20" s="336">
        <f>SUM(D16:D19)</f>
        <v>262922903.56</v>
      </c>
      <c r="E20" s="336">
        <f>SUM(E16:E19)</f>
        <v>274196519.09999996</v>
      </c>
      <c r="F20" s="336">
        <f>G20-E20</f>
        <v>110413480.90000004</v>
      </c>
      <c r="G20" s="336">
        <f>SUM(G16:G19)</f>
        <v>384610000</v>
      </c>
      <c r="H20" s="336">
        <f>SUM(H16:H19)</f>
        <v>390760000</v>
      </c>
    </row>
    <row r="21" spans="1:8" s="321" customFormat="1" ht="16.5" customHeight="1" thickTop="1">
      <c r="A21" s="322" t="s">
        <v>647</v>
      </c>
      <c r="B21" s="318"/>
      <c r="C21" s="318"/>
      <c r="D21" s="318"/>
      <c r="E21" s="318"/>
      <c r="F21" s="318"/>
      <c r="G21" s="319"/>
      <c r="H21" s="320"/>
    </row>
    <row r="22" spans="1:8" s="326" customFormat="1" ht="16.5" customHeight="1">
      <c r="A22" s="327" t="s">
        <v>648</v>
      </c>
      <c r="B22" s="323"/>
      <c r="C22" s="328" t="s">
        <v>643</v>
      </c>
      <c r="D22" s="324">
        <v>2216996.2</v>
      </c>
      <c r="E22" s="324">
        <v>1721932.12</v>
      </c>
      <c r="F22" s="324">
        <f aca="true" t="shared" si="0" ref="F22:F27">G22-E22</f>
        <v>3888067.88</v>
      </c>
      <c r="G22" s="324">
        <v>5610000</v>
      </c>
      <c r="H22" s="337">
        <v>5610000</v>
      </c>
    </row>
    <row r="23" spans="1:8" s="326" customFormat="1" ht="16.5" customHeight="1">
      <c r="A23" s="327" t="s">
        <v>649</v>
      </c>
      <c r="B23" s="323"/>
      <c r="C23" s="328" t="s">
        <v>643</v>
      </c>
      <c r="D23" s="324">
        <v>24691946.59</v>
      </c>
      <c r="E23" s="324">
        <v>10933208.21</v>
      </c>
      <c r="F23" s="324">
        <f t="shared" si="0"/>
        <v>20366791.79</v>
      </c>
      <c r="G23" s="324">
        <v>31300000</v>
      </c>
      <c r="H23" s="337">
        <v>31300000</v>
      </c>
    </row>
    <row r="24" spans="1:8" s="326" customFormat="1" ht="16.5" customHeight="1">
      <c r="A24" s="327" t="s">
        <v>650</v>
      </c>
      <c r="B24" s="323"/>
      <c r="C24" s="328" t="s">
        <v>643</v>
      </c>
      <c r="D24" s="324">
        <v>1009741.71</v>
      </c>
      <c r="E24" s="324">
        <v>0</v>
      </c>
      <c r="F24" s="324">
        <f t="shared" si="0"/>
        <v>500000</v>
      </c>
      <c r="G24" s="324">
        <v>500000</v>
      </c>
      <c r="H24" s="337">
        <v>500000</v>
      </c>
    </row>
    <row r="25" spans="1:8" s="326" customFormat="1" ht="16.5" customHeight="1">
      <c r="A25" s="327" t="s">
        <v>651</v>
      </c>
      <c r="B25" s="323"/>
      <c r="C25" s="328" t="s">
        <v>643</v>
      </c>
      <c r="D25" s="324">
        <v>2293375</v>
      </c>
      <c r="E25" s="324">
        <v>1933300</v>
      </c>
      <c r="F25" s="324">
        <f t="shared" si="0"/>
        <v>5151700</v>
      </c>
      <c r="G25" s="324">
        <v>7085000</v>
      </c>
      <c r="H25" s="337">
        <v>7085000</v>
      </c>
    </row>
    <row r="26" spans="1:8" s="326" customFormat="1" ht="16.5" customHeight="1" thickBot="1">
      <c r="A26" s="327" t="s">
        <v>652</v>
      </c>
      <c r="B26" s="323"/>
      <c r="C26" s="328" t="s">
        <v>643</v>
      </c>
      <c r="D26" s="324">
        <v>378479841.08</v>
      </c>
      <c r="E26" s="324">
        <v>256074844.31</v>
      </c>
      <c r="F26" s="324">
        <f t="shared" si="0"/>
        <v>371753294.33</v>
      </c>
      <c r="G26" s="324">
        <v>627828138.64</v>
      </c>
      <c r="H26" s="338">
        <v>627828138.64</v>
      </c>
    </row>
    <row r="27" spans="1:8" s="310" customFormat="1" ht="20.25" customHeight="1" thickBot="1" thickTop="1">
      <c r="A27" s="334" t="s">
        <v>608</v>
      </c>
      <c r="B27" s="335"/>
      <c r="C27" s="335"/>
      <c r="D27" s="336">
        <f>SUM(D22:D26)</f>
        <v>408691900.58</v>
      </c>
      <c r="E27" s="336">
        <f>SUM(E22:E26)</f>
        <v>270663284.64</v>
      </c>
      <c r="F27" s="336">
        <f t="shared" si="0"/>
        <v>401659854</v>
      </c>
      <c r="G27" s="336">
        <f>SUM(G22:G26)</f>
        <v>672323138.64</v>
      </c>
      <c r="H27" s="336">
        <f>SUM(H22:H26)</f>
        <v>672323138.64</v>
      </c>
    </row>
    <row r="28" spans="1:8" s="321" customFormat="1" ht="16.5" customHeight="1" thickTop="1">
      <c r="A28" s="322" t="s">
        <v>653</v>
      </c>
      <c r="B28" s="318"/>
      <c r="C28" s="318"/>
      <c r="D28" s="318"/>
      <c r="E28" s="318"/>
      <c r="F28" s="318"/>
      <c r="G28" s="319"/>
      <c r="H28" s="320"/>
    </row>
    <row r="29" spans="1:8" s="326" customFormat="1" ht="16.5" customHeight="1">
      <c r="A29" s="327" t="s">
        <v>654</v>
      </c>
      <c r="B29" s="323"/>
      <c r="C29" s="328" t="s">
        <v>643</v>
      </c>
      <c r="D29" s="324">
        <v>10293220.56</v>
      </c>
      <c r="E29" s="324">
        <v>4439388.11</v>
      </c>
      <c r="F29" s="324">
        <f aca="true" t="shared" si="1" ref="F29:F35">G29-E29</f>
        <v>15560611.89</v>
      </c>
      <c r="G29" s="324">
        <v>20000000</v>
      </c>
      <c r="H29" s="337">
        <v>20000000</v>
      </c>
    </row>
    <row r="30" spans="1:8" s="326" customFormat="1" ht="16.5" customHeight="1">
      <c r="A30" s="327" t="s">
        <v>655</v>
      </c>
      <c r="B30" s="323"/>
      <c r="C30" s="328" t="s">
        <v>643</v>
      </c>
      <c r="D30" s="324">
        <v>298048</v>
      </c>
      <c r="E30" s="324">
        <v>257718</v>
      </c>
      <c r="F30" s="324">
        <f t="shared" si="1"/>
        <v>342282</v>
      </c>
      <c r="G30" s="324">
        <v>600000</v>
      </c>
      <c r="H30" s="337">
        <v>600000</v>
      </c>
    </row>
    <row r="31" spans="1:8" s="326" customFormat="1" ht="16.5" customHeight="1">
      <c r="A31" s="327" t="s">
        <v>656</v>
      </c>
      <c r="B31" s="323"/>
      <c r="C31" s="328" t="s">
        <v>643</v>
      </c>
      <c r="D31" s="324">
        <v>8092758.71</v>
      </c>
      <c r="E31" s="324">
        <v>7045526.88</v>
      </c>
      <c r="F31" s="324">
        <f t="shared" si="1"/>
        <v>1954473.12</v>
      </c>
      <c r="G31" s="324">
        <v>9000000</v>
      </c>
      <c r="H31" s="337">
        <v>9000000</v>
      </c>
    </row>
    <row r="32" spans="1:8" s="326" customFormat="1" ht="16.5" customHeight="1">
      <c r="A32" s="327" t="s">
        <v>657</v>
      </c>
      <c r="B32" s="323"/>
      <c r="C32" s="328" t="s">
        <v>643</v>
      </c>
      <c r="D32" s="324">
        <v>4995498.75</v>
      </c>
      <c r="E32" s="324">
        <v>4642101.42</v>
      </c>
      <c r="F32" s="324">
        <f t="shared" si="1"/>
        <v>4057898.58</v>
      </c>
      <c r="G32" s="324">
        <v>8700000</v>
      </c>
      <c r="H32" s="337">
        <v>8700000</v>
      </c>
    </row>
    <row r="33" spans="1:8" s="326" customFormat="1" ht="16.5" customHeight="1">
      <c r="A33" s="339" t="s">
        <v>658</v>
      </c>
      <c r="B33" s="323"/>
      <c r="C33" s="328" t="s">
        <v>643</v>
      </c>
      <c r="D33" s="324">
        <v>41457162.17</v>
      </c>
      <c r="E33" s="324">
        <v>10324413.93</v>
      </c>
      <c r="F33" s="324">
        <f t="shared" si="1"/>
        <v>5675586.07</v>
      </c>
      <c r="G33" s="324">
        <v>16000000</v>
      </c>
      <c r="H33" s="337">
        <v>16000000</v>
      </c>
    </row>
    <row r="34" spans="1:8" s="326" customFormat="1" ht="16.5" customHeight="1" thickBot="1">
      <c r="A34" s="339" t="s">
        <v>659</v>
      </c>
      <c r="B34" s="323"/>
      <c r="C34" s="328"/>
      <c r="D34" s="324">
        <v>21768.5</v>
      </c>
      <c r="E34" s="324">
        <v>0</v>
      </c>
      <c r="F34" s="324">
        <f t="shared" si="1"/>
        <v>0</v>
      </c>
      <c r="G34" s="324">
        <v>0</v>
      </c>
      <c r="H34" s="338">
        <v>0</v>
      </c>
    </row>
    <row r="35" spans="1:9" s="310" customFormat="1" ht="20.25" customHeight="1" thickBot="1" thickTop="1">
      <c r="A35" s="334" t="s">
        <v>608</v>
      </c>
      <c r="B35" s="335"/>
      <c r="C35" s="335"/>
      <c r="D35" s="336">
        <f>SUM(D29:D34)</f>
        <v>65158456.69</v>
      </c>
      <c r="E35" s="336">
        <f>SUM(E29:E34)</f>
        <v>26709148.34</v>
      </c>
      <c r="F35" s="336">
        <f t="shared" si="1"/>
        <v>27590851.66</v>
      </c>
      <c r="G35" s="336">
        <f>SUM(G29:G34)</f>
        <v>54300000</v>
      </c>
      <c r="H35" s="336">
        <f>SUM(H29:H34)</f>
        <v>54300000</v>
      </c>
      <c r="I35" s="340">
        <f>G35+G27+G20</f>
        <v>1111233138.6399999</v>
      </c>
    </row>
    <row r="36" spans="1:8" s="321" customFormat="1" ht="16.5" customHeight="1" thickTop="1">
      <c r="A36" s="317" t="s">
        <v>660</v>
      </c>
      <c r="B36" s="318"/>
      <c r="C36" s="318"/>
      <c r="D36" s="318"/>
      <c r="E36" s="318"/>
      <c r="F36" s="318"/>
      <c r="G36" s="319"/>
      <c r="H36" s="320"/>
    </row>
    <row r="37" spans="1:8" s="321" customFormat="1" ht="16.5" customHeight="1">
      <c r="A37" s="322" t="s">
        <v>661</v>
      </c>
      <c r="B37" s="318"/>
      <c r="C37" s="318"/>
      <c r="D37" s="324"/>
      <c r="E37" s="318"/>
      <c r="F37" s="318"/>
      <c r="G37" s="319"/>
      <c r="H37" s="320"/>
    </row>
    <row r="38" spans="1:8" s="321" customFormat="1" ht="16.5" customHeight="1">
      <c r="A38" s="327" t="s">
        <v>662</v>
      </c>
      <c r="B38" s="318"/>
      <c r="C38" s="328" t="s">
        <v>643</v>
      </c>
      <c r="D38" s="324">
        <v>32347132.18</v>
      </c>
      <c r="E38" s="324">
        <v>28796100.7</v>
      </c>
      <c r="F38" s="324">
        <f>G38-E38</f>
        <v>36963899.3</v>
      </c>
      <c r="G38" s="324">
        <v>65760000</v>
      </c>
      <c r="H38" s="337">
        <v>65760000</v>
      </c>
    </row>
    <row r="39" spans="1:8" s="321" customFormat="1" ht="16.5" customHeight="1">
      <c r="A39" s="341" t="s">
        <v>663</v>
      </c>
      <c r="B39" s="318"/>
      <c r="C39" s="328" t="s">
        <v>643</v>
      </c>
      <c r="D39" s="324">
        <v>28300</v>
      </c>
      <c r="E39" s="324">
        <v>0</v>
      </c>
      <c r="F39" s="324">
        <f>G39-E39</f>
        <v>388500</v>
      </c>
      <c r="G39" s="324">
        <v>388500</v>
      </c>
      <c r="H39" s="337">
        <v>388500</v>
      </c>
    </row>
    <row r="40" spans="1:8" s="321" customFormat="1" ht="16.5" customHeight="1">
      <c r="A40" s="341" t="s">
        <v>664</v>
      </c>
      <c r="B40" s="318"/>
      <c r="C40" s="328" t="s">
        <v>643</v>
      </c>
      <c r="D40" s="324">
        <v>100</v>
      </c>
      <c r="E40" s="324">
        <v>0</v>
      </c>
      <c r="F40" s="324">
        <f>G40-E40</f>
        <v>15000</v>
      </c>
      <c r="G40" s="324">
        <v>15000</v>
      </c>
      <c r="H40" s="337">
        <v>15000</v>
      </c>
    </row>
    <row r="41" spans="1:8" s="321" customFormat="1" ht="16.5" customHeight="1">
      <c r="A41" s="327" t="s">
        <v>665</v>
      </c>
      <c r="B41" s="318"/>
      <c r="C41" s="328" t="s">
        <v>643</v>
      </c>
      <c r="D41" s="324">
        <v>5410157</v>
      </c>
      <c r="E41" s="324">
        <v>4745070</v>
      </c>
      <c r="F41" s="324">
        <f>G41-E41</f>
        <v>6970930</v>
      </c>
      <c r="G41" s="324">
        <v>11716000</v>
      </c>
      <c r="H41" s="337">
        <v>11716000</v>
      </c>
    </row>
    <row r="42" spans="1:8" s="321" customFormat="1" ht="16.5" customHeight="1">
      <c r="A42" s="327" t="s">
        <v>666</v>
      </c>
      <c r="B42" s="318"/>
      <c r="C42" s="328" t="s">
        <v>643</v>
      </c>
      <c r="D42" s="324">
        <v>11172627.44</v>
      </c>
      <c r="E42" s="324">
        <v>3851317.97</v>
      </c>
      <c r="F42" s="324">
        <f aca="true" t="shared" si="2" ref="F42:F48">G42-E42</f>
        <v>16148682.03</v>
      </c>
      <c r="G42" s="324">
        <v>20000000</v>
      </c>
      <c r="H42" s="337">
        <v>20000000</v>
      </c>
    </row>
    <row r="43" spans="1:8" s="321" customFormat="1" ht="16.5" customHeight="1">
      <c r="A43" s="327" t="s">
        <v>667</v>
      </c>
      <c r="B43" s="318"/>
      <c r="C43" s="328" t="s">
        <v>643</v>
      </c>
      <c r="D43" s="324">
        <v>259675</v>
      </c>
      <c r="E43" s="324">
        <v>63875</v>
      </c>
      <c r="F43" s="324">
        <f t="shared" si="2"/>
        <v>208125</v>
      </c>
      <c r="G43" s="324">
        <v>272000</v>
      </c>
      <c r="H43" s="337">
        <v>272000</v>
      </c>
    </row>
    <row r="44" spans="1:8" s="321" customFormat="1" ht="16.5" customHeight="1">
      <c r="A44" s="327" t="s">
        <v>668</v>
      </c>
      <c r="B44" s="318"/>
      <c r="C44" s="328" t="s">
        <v>643</v>
      </c>
      <c r="D44" s="324">
        <v>1575117.05</v>
      </c>
      <c r="E44" s="324">
        <v>358115.58</v>
      </c>
      <c r="F44" s="324">
        <f t="shared" si="2"/>
        <v>1141884.42</v>
      </c>
      <c r="G44" s="324">
        <v>1500000</v>
      </c>
      <c r="H44" s="337">
        <v>1500000</v>
      </c>
    </row>
    <row r="45" spans="1:8" s="321" customFormat="1" ht="16.5" customHeight="1">
      <c r="A45" s="341" t="s">
        <v>669</v>
      </c>
      <c r="B45" s="318"/>
      <c r="C45" s="328" t="s">
        <v>643</v>
      </c>
      <c r="D45" s="324">
        <v>10650</v>
      </c>
      <c r="E45" s="324">
        <v>10950</v>
      </c>
      <c r="F45" s="324">
        <f t="shared" si="2"/>
        <v>89050</v>
      </c>
      <c r="G45" s="324">
        <v>100000</v>
      </c>
      <c r="H45" s="337">
        <v>100000</v>
      </c>
    </row>
    <row r="46" spans="1:8" s="321" customFormat="1" ht="16.5" customHeight="1">
      <c r="A46" s="327" t="s">
        <v>670</v>
      </c>
      <c r="B46" s="318"/>
      <c r="C46" s="328" t="s">
        <v>643</v>
      </c>
      <c r="D46" s="324">
        <v>1146380</v>
      </c>
      <c r="E46" s="324">
        <v>331770</v>
      </c>
      <c r="F46" s="324">
        <f t="shared" si="2"/>
        <v>1168230</v>
      </c>
      <c r="G46" s="324">
        <v>1500000</v>
      </c>
      <c r="H46" s="337">
        <v>1500000</v>
      </c>
    </row>
    <row r="47" spans="1:8" s="321" customFormat="1" ht="16.5" customHeight="1">
      <c r="A47" s="327" t="s">
        <v>671</v>
      </c>
      <c r="B47" s="318"/>
      <c r="C47" s="328" t="s">
        <v>643</v>
      </c>
      <c r="D47" s="324">
        <v>3254020</v>
      </c>
      <c r="E47" s="324">
        <v>2825750</v>
      </c>
      <c r="F47" s="324">
        <f t="shared" si="2"/>
        <v>2474250</v>
      </c>
      <c r="G47" s="324">
        <v>5300000</v>
      </c>
      <c r="H47" s="337">
        <v>5300000</v>
      </c>
    </row>
    <row r="48" spans="1:8" s="321" customFormat="1" ht="16.5" customHeight="1">
      <c r="A48" s="327" t="s">
        <v>672</v>
      </c>
      <c r="B48" s="318"/>
      <c r="C48" s="328" t="s">
        <v>643</v>
      </c>
      <c r="D48" s="324">
        <v>0</v>
      </c>
      <c r="E48" s="324">
        <v>0</v>
      </c>
      <c r="F48" s="324">
        <f t="shared" si="2"/>
        <v>6570000</v>
      </c>
      <c r="G48" s="324">
        <v>6570000</v>
      </c>
      <c r="H48" s="337">
        <v>6570000</v>
      </c>
    </row>
    <row r="49" spans="1:8" s="321" customFormat="1" ht="16.5" customHeight="1">
      <c r="A49" s="327" t="s">
        <v>673</v>
      </c>
      <c r="B49" s="318"/>
      <c r="C49" s="328" t="s">
        <v>643</v>
      </c>
      <c r="D49" s="324">
        <v>2741381.19</v>
      </c>
      <c r="E49" s="324">
        <v>2256639.42</v>
      </c>
      <c r="F49" s="342">
        <f>G49-E49-E50</f>
        <v>14632636.709999999</v>
      </c>
      <c r="G49" s="342">
        <v>26000000</v>
      </c>
      <c r="H49" s="343">
        <v>26000000</v>
      </c>
    </row>
    <row r="50" spans="1:8" s="321" customFormat="1" ht="16.5" customHeight="1">
      <c r="A50" s="327" t="s">
        <v>674</v>
      </c>
      <c r="B50" s="318"/>
      <c r="C50" s="328" t="s">
        <v>643</v>
      </c>
      <c r="D50" s="324">
        <v>11389510</v>
      </c>
      <c r="E50" s="324">
        <v>9110723.87</v>
      </c>
      <c r="F50" s="344"/>
      <c r="G50" s="344"/>
      <c r="H50" s="345"/>
    </row>
    <row r="51" spans="1:8" s="321" customFormat="1" ht="16.5" customHeight="1">
      <c r="A51" s="327" t="s">
        <v>675</v>
      </c>
      <c r="B51" s="318"/>
      <c r="C51" s="328" t="s">
        <v>643</v>
      </c>
      <c r="D51" s="324">
        <v>1151458</v>
      </c>
      <c r="E51" s="324">
        <v>579835.65</v>
      </c>
      <c r="F51" s="342">
        <f>G51-E51-E52</f>
        <v>11019520.100000001</v>
      </c>
      <c r="G51" s="342">
        <v>18000000</v>
      </c>
      <c r="H51" s="343">
        <v>18000000</v>
      </c>
    </row>
    <row r="52" spans="1:8" s="321" customFormat="1" ht="16.5" customHeight="1">
      <c r="A52" s="327" t="s">
        <v>676</v>
      </c>
      <c r="B52" s="318"/>
      <c r="C52" s="328" t="s">
        <v>643</v>
      </c>
      <c r="D52" s="324">
        <v>8518092.93</v>
      </c>
      <c r="E52" s="324">
        <v>6400644.25</v>
      </c>
      <c r="F52" s="344"/>
      <c r="G52" s="344"/>
      <c r="H52" s="345"/>
    </row>
    <row r="53" spans="1:8" s="326" customFormat="1" ht="16.5" customHeight="1">
      <c r="A53" s="327" t="s">
        <v>677</v>
      </c>
      <c r="B53" s="323"/>
      <c r="C53" s="328" t="s">
        <v>643</v>
      </c>
      <c r="D53" s="324">
        <v>247291.6</v>
      </c>
      <c r="E53" s="324">
        <v>69128</v>
      </c>
      <c r="F53" s="342">
        <f>G53-E53-E54</f>
        <v>7528626</v>
      </c>
      <c r="G53" s="342">
        <v>12000000</v>
      </c>
      <c r="H53" s="343">
        <v>12000000</v>
      </c>
    </row>
    <row r="54" spans="1:8" s="326" customFormat="1" ht="16.5" customHeight="1">
      <c r="A54" s="327" t="s">
        <v>678</v>
      </c>
      <c r="B54" s="323"/>
      <c r="C54" s="328" t="s">
        <v>643</v>
      </c>
      <c r="D54" s="324">
        <v>6796678.7</v>
      </c>
      <c r="E54" s="324">
        <v>4402246</v>
      </c>
      <c r="F54" s="344"/>
      <c r="G54" s="344"/>
      <c r="H54" s="345"/>
    </row>
    <row r="55" spans="1:8" s="326" customFormat="1" ht="16.5" customHeight="1">
      <c r="A55" s="327" t="s">
        <v>679</v>
      </c>
      <c r="B55" s="323"/>
      <c r="C55" s="328" t="s">
        <v>643</v>
      </c>
      <c r="D55" s="324">
        <v>700869</v>
      </c>
      <c r="E55" s="324">
        <v>351462.7</v>
      </c>
      <c r="F55" s="324">
        <f>G55-E55</f>
        <v>2648537.3</v>
      </c>
      <c r="G55" s="324">
        <v>3000000</v>
      </c>
      <c r="H55" s="337">
        <v>3000000</v>
      </c>
    </row>
    <row r="56" spans="1:8" s="326" customFormat="1" ht="16.5" customHeight="1">
      <c r="A56" s="327" t="s">
        <v>680</v>
      </c>
      <c r="B56" s="323"/>
      <c r="C56" s="328" t="s">
        <v>681</v>
      </c>
      <c r="D56" s="324">
        <v>0</v>
      </c>
      <c r="E56" s="324">
        <v>0</v>
      </c>
      <c r="F56" s="324">
        <f>G56-E56</f>
        <v>0</v>
      </c>
      <c r="G56" s="324">
        <v>0</v>
      </c>
      <c r="H56" s="337">
        <v>0</v>
      </c>
    </row>
    <row r="57" spans="1:8" s="326" customFormat="1" ht="16.5" customHeight="1">
      <c r="A57" s="327" t="s">
        <v>682</v>
      </c>
      <c r="B57" s="323"/>
      <c r="C57" s="328" t="s">
        <v>643</v>
      </c>
      <c r="D57" s="324">
        <v>42342</v>
      </c>
      <c r="E57" s="324">
        <v>33156</v>
      </c>
      <c r="F57" s="342">
        <f>G57-E57-E58</f>
        <v>4625206.5</v>
      </c>
      <c r="G57" s="342">
        <v>8000000</v>
      </c>
      <c r="H57" s="343">
        <v>8000000</v>
      </c>
    </row>
    <row r="58" spans="1:8" s="326" customFormat="1" ht="16.5" customHeight="1">
      <c r="A58" s="327" t="s">
        <v>683</v>
      </c>
      <c r="B58" s="323"/>
      <c r="C58" s="328" t="s">
        <v>643</v>
      </c>
      <c r="D58" s="324">
        <v>3874398.83</v>
      </c>
      <c r="E58" s="324">
        <v>3341637.5</v>
      </c>
      <c r="F58" s="344"/>
      <c r="G58" s="344"/>
      <c r="H58" s="345"/>
    </row>
    <row r="59" spans="1:8" s="326" customFormat="1" ht="16.5" customHeight="1">
      <c r="A59" s="327" t="s">
        <v>684</v>
      </c>
      <c r="B59" s="323"/>
      <c r="C59" s="328" t="s">
        <v>643</v>
      </c>
      <c r="D59" s="324">
        <v>56346.4</v>
      </c>
      <c r="E59" s="324">
        <v>41054</v>
      </c>
      <c r="F59" s="342">
        <f>G59-E59-E60</f>
        <v>2541250.54</v>
      </c>
      <c r="G59" s="342">
        <v>3977604.14</v>
      </c>
      <c r="H59" s="343">
        <v>3977604.14</v>
      </c>
    </row>
    <row r="60" spans="1:8" s="326" customFormat="1" ht="16.5" customHeight="1">
      <c r="A60" s="327" t="s">
        <v>685</v>
      </c>
      <c r="B60" s="323"/>
      <c r="C60" s="328" t="s">
        <v>643</v>
      </c>
      <c r="D60" s="324">
        <v>2203091.66</v>
      </c>
      <c r="E60" s="324">
        <v>1395299.6</v>
      </c>
      <c r="F60" s="344"/>
      <c r="G60" s="344"/>
      <c r="H60" s="345"/>
    </row>
    <row r="61" spans="1:8" s="326" customFormat="1" ht="16.5" customHeight="1">
      <c r="A61" s="327" t="s">
        <v>686</v>
      </c>
      <c r="B61" s="323"/>
      <c r="C61" s="328" t="s">
        <v>643</v>
      </c>
      <c r="D61" s="324">
        <v>29630.3</v>
      </c>
      <c r="E61" s="324">
        <v>9575.6</v>
      </c>
      <c r="F61" s="324">
        <f aca="true" t="shared" si="3" ref="F61:F67">G61-E61</f>
        <v>37424.4</v>
      </c>
      <c r="G61" s="324">
        <v>47000</v>
      </c>
      <c r="H61" s="337">
        <v>47000</v>
      </c>
    </row>
    <row r="62" spans="1:8" s="326" customFormat="1" ht="16.5" customHeight="1">
      <c r="A62" s="327" t="s">
        <v>687</v>
      </c>
      <c r="B62" s="323"/>
      <c r="C62" s="328" t="s">
        <v>643</v>
      </c>
      <c r="D62" s="324">
        <v>117396</v>
      </c>
      <c r="E62" s="324">
        <v>344470</v>
      </c>
      <c r="F62" s="324">
        <f t="shared" si="3"/>
        <v>-324470</v>
      </c>
      <c r="G62" s="324">
        <v>20000</v>
      </c>
      <c r="H62" s="337">
        <v>20000</v>
      </c>
    </row>
    <row r="63" spans="1:8" s="326" customFormat="1" ht="16.5" customHeight="1">
      <c r="A63" s="327" t="s">
        <v>688</v>
      </c>
      <c r="B63" s="323"/>
      <c r="C63" s="328" t="s">
        <v>643</v>
      </c>
      <c r="D63" s="324">
        <v>376515</v>
      </c>
      <c r="E63" s="324">
        <v>196100</v>
      </c>
      <c r="F63" s="346">
        <f>G63-SUM(E63:E65)</f>
        <v>208850</v>
      </c>
      <c r="G63" s="324">
        <v>600000</v>
      </c>
      <c r="H63" s="337">
        <v>600000</v>
      </c>
    </row>
    <row r="64" spans="1:8" s="326" customFormat="1" ht="16.5" customHeight="1">
      <c r="A64" s="327" t="s">
        <v>689</v>
      </c>
      <c r="B64" s="323"/>
      <c r="C64" s="328"/>
      <c r="D64" s="324">
        <v>301940</v>
      </c>
      <c r="E64" s="324">
        <v>127660</v>
      </c>
      <c r="F64" s="347"/>
      <c r="G64" s="324">
        <v>0</v>
      </c>
      <c r="H64" s="337">
        <v>0</v>
      </c>
    </row>
    <row r="65" spans="1:8" s="326" customFormat="1" ht="16.5" customHeight="1">
      <c r="A65" s="327" t="s">
        <v>690</v>
      </c>
      <c r="B65" s="323"/>
      <c r="C65" s="328"/>
      <c r="D65" s="324">
        <v>124152.35</v>
      </c>
      <c r="E65" s="324">
        <v>67390</v>
      </c>
      <c r="F65" s="348"/>
      <c r="G65" s="324">
        <v>0</v>
      </c>
      <c r="H65" s="337">
        <v>0</v>
      </c>
    </row>
    <row r="66" spans="1:8" s="326" customFormat="1" ht="16.5" customHeight="1">
      <c r="A66" s="327" t="s">
        <v>691</v>
      </c>
      <c r="B66" s="323"/>
      <c r="C66" s="328" t="s">
        <v>643</v>
      </c>
      <c r="D66" s="324">
        <v>0</v>
      </c>
      <c r="E66" s="324">
        <v>0</v>
      </c>
      <c r="F66" s="324">
        <f t="shared" si="3"/>
        <v>0</v>
      </c>
      <c r="G66" s="324">
        <v>0</v>
      </c>
      <c r="H66" s="337">
        <v>0</v>
      </c>
    </row>
    <row r="67" spans="1:8" s="326" customFormat="1" ht="16.5" customHeight="1" thickBot="1">
      <c r="A67" s="327" t="s">
        <v>692</v>
      </c>
      <c r="B67" s="323"/>
      <c r="C67" s="328" t="s">
        <v>643</v>
      </c>
      <c r="D67" s="324">
        <v>1698466.38</v>
      </c>
      <c r="E67" s="324">
        <v>1065994.75</v>
      </c>
      <c r="F67" s="324">
        <f t="shared" si="3"/>
        <v>934005.25</v>
      </c>
      <c r="G67" s="324">
        <v>2000000</v>
      </c>
      <c r="H67" s="338">
        <v>2000000</v>
      </c>
    </row>
    <row r="68" spans="1:8" s="310" customFormat="1" ht="20.25" customHeight="1" thickBot="1" thickTop="1">
      <c r="A68" s="334" t="s">
        <v>608</v>
      </c>
      <c r="B68" s="335"/>
      <c r="C68" s="335"/>
      <c r="D68" s="336">
        <f>SUM(D38:D67)</f>
        <v>95573719.00999998</v>
      </c>
      <c r="E68" s="336">
        <f>SUM(E38:E67)</f>
        <v>70775966.58999999</v>
      </c>
      <c r="F68" s="336">
        <f>SUM(F38:F67)</f>
        <v>115990137.55000001</v>
      </c>
      <c r="G68" s="336">
        <f>SUM(G38:G67)</f>
        <v>186766104.14</v>
      </c>
      <c r="H68" s="336">
        <f>SUM(H38:H67)</f>
        <v>186766104.14</v>
      </c>
    </row>
    <row r="69" spans="1:8" s="321" customFormat="1" ht="16.5" customHeight="1" thickTop="1">
      <c r="A69" s="322" t="s">
        <v>693</v>
      </c>
      <c r="B69" s="318"/>
      <c r="C69" s="318"/>
      <c r="D69" s="318"/>
      <c r="E69" s="318"/>
      <c r="F69" s="318"/>
      <c r="G69" s="319"/>
      <c r="H69" s="320"/>
    </row>
    <row r="70" spans="1:8" s="321" customFormat="1" ht="16.5" customHeight="1">
      <c r="A70" s="327" t="s">
        <v>694</v>
      </c>
      <c r="B70" s="318"/>
      <c r="C70" s="328" t="s">
        <v>643</v>
      </c>
      <c r="D70" s="324">
        <v>56750</v>
      </c>
      <c r="E70" s="324">
        <v>29100</v>
      </c>
      <c r="F70" s="324">
        <f aca="true" t="shared" si="4" ref="F70:F90">G70-E70</f>
        <v>75900</v>
      </c>
      <c r="G70" s="324">
        <v>105000</v>
      </c>
      <c r="H70" s="337">
        <v>105000</v>
      </c>
    </row>
    <row r="71" spans="1:8" s="321" customFormat="1" ht="16.5" customHeight="1">
      <c r="A71" s="327" t="s">
        <v>695</v>
      </c>
      <c r="B71" s="318"/>
      <c r="C71" s="328" t="s">
        <v>643</v>
      </c>
      <c r="D71" s="324">
        <v>38000</v>
      </c>
      <c r="E71" s="324">
        <v>19400</v>
      </c>
      <c r="F71" s="349">
        <f>G71-E71-E72</f>
        <v>48500</v>
      </c>
      <c r="G71" s="342">
        <v>68000</v>
      </c>
      <c r="H71" s="343">
        <v>68000</v>
      </c>
    </row>
    <row r="72" spans="1:8" s="321" customFormat="1" ht="16.5" customHeight="1">
      <c r="A72" s="327" t="s">
        <v>696</v>
      </c>
      <c r="B72" s="318"/>
      <c r="C72" s="328" t="s">
        <v>643</v>
      </c>
      <c r="D72" s="324">
        <v>100</v>
      </c>
      <c r="E72" s="324">
        <v>100</v>
      </c>
      <c r="F72" s="350"/>
      <c r="G72" s="344"/>
      <c r="H72" s="345"/>
    </row>
    <row r="73" spans="1:8" s="321" customFormat="1" ht="16.5" customHeight="1">
      <c r="A73" s="327" t="s">
        <v>697</v>
      </c>
      <c r="B73" s="318"/>
      <c r="C73" s="328" t="s">
        <v>643</v>
      </c>
      <c r="D73" s="324">
        <v>394700</v>
      </c>
      <c r="E73" s="324">
        <v>119100</v>
      </c>
      <c r="F73" s="324">
        <f t="shared" si="4"/>
        <v>190900</v>
      </c>
      <c r="G73" s="324">
        <v>310000</v>
      </c>
      <c r="H73" s="337">
        <v>310000</v>
      </c>
    </row>
    <row r="74" spans="1:8" s="321" customFormat="1" ht="16.5" customHeight="1">
      <c r="A74" s="327" t="s">
        <v>698</v>
      </c>
      <c r="B74" s="318"/>
      <c r="C74" s="328" t="s">
        <v>643</v>
      </c>
      <c r="D74" s="324">
        <v>50400</v>
      </c>
      <c r="E74" s="324">
        <v>23000</v>
      </c>
      <c r="F74" s="324">
        <f t="shared" si="4"/>
        <v>71000</v>
      </c>
      <c r="G74" s="324">
        <v>94000</v>
      </c>
      <c r="H74" s="337">
        <v>94000</v>
      </c>
    </row>
    <row r="75" spans="1:8" s="321" customFormat="1" ht="16.5" customHeight="1">
      <c r="A75" s="327" t="s">
        <v>699</v>
      </c>
      <c r="B75" s="318"/>
      <c r="C75" s="328" t="s">
        <v>643</v>
      </c>
      <c r="D75" s="324">
        <v>122670</v>
      </c>
      <c r="E75" s="324">
        <v>44280</v>
      </c>
      <c r="F75" s="324">
        <f t="shared" si="4"/>
        <v>40720</v>
      </c>
      <c r="G75" s="324">
        <v>85000</v>
      </c>
      <c r="H75" s="337">
        <v>85000</v>
      </c>
    </row>
    <row r="76" spans="1:8" s="321" customFormat="1" ht="16.5" customHeight="1">
      <c r="A76" s="327" t="s">
        <v>700</v>
      </c>
      <c r="B76" s="318"/>
      <c r="C76" s="328" t="s">
        <v>643</v>
      </c>
      <c r="D76" s="324">
        <v>930600</v>
      </c>
      <c r="E76" s="324">
        <v>251300</v>
      </c>
      <c r="F76" s="324">
        <f t="shared" si="4"/>
        <v>253700</v>
      </c>
      <c r="G76" s="324">
        <v>505000</v>
      </c>
      <c r="H76" s="337">
        <v>505000</v>
      </c>
    </row>
    <row r="77" spans="1:8" s="321" customFormat="1" ht="16.5" customHeight="1">
      <c r="A77" s="327" t="s">
        <v>701</v>
      </c>
      <c r="B77" s="318"/>
      <c r="C77" s="328" t="s">
        <v>643</v>
      </c>
      <c r="D77" s="324">
        <v>89200</v>
      </c>
      <c r="E77" s="324">
        <v>71200</v>
      </c>
      <c r="F77" s="324">
        <f t="shared" si="4"/>
        <v>3800</v>
      </c>
      <c r="G77" s="324">
        <v>75000</v>
      </c>
      <c r="H77" s="337">
        <v>75000</v>
      </c>
    </row>
    <row r="78" spans="1:8" s="321" customFormat="1" ht="16.5" customHeight="1">
      <c r="A78" s="327" t="s">
        <v>702</v>
      </c>
      <c r="B78" s="318"/>
      <c r="C78" s="328" t="s">
        <v>643</v>
      </c>
      <c r="D78" s="324">
        <v>460395</v>
      </c>
      <c r="E78" s="324">
        <v>393700</v>
      </c>
      <c r="F78" s="324">
        <f t="shared" si="4"/>
        <v>76300</v>
      </c>
      <c r="G78" s="324">
        <v>470000</v>
      </c>
      <c r="H78" s="337">
        <v>470000</v>
      </c>
    </row>
    <row r="79" spans="1:8" s="321" customFormat="1" ht="16.5" customHeight="1">
      <c r="A79" s="327" t="s">
        <v>703</v>
      </c>
      <c r="B79" s="318"/>
      <c r="C79" s="328" t="s">
        <v>643</v>
      </c>
      <c r="D79" s="324">
        <v>743215</v>
      </c>
      <c r="E79" s="324">
        <v>539380</v>
      </c>
      <c r="F79" s="324">
        <f t="shared" si="4"/>
        <v>975620</v>
      </c>
      <c r="G79" s="324">
        <v>1515000</v>
      </c>
      <c r="H79" s="337">
        <v>1515000</v>
      </c>
    </row>
    <row r="80" spans="1:8" s="321" customFormat="1" ht="16.5" customHeight="1">
      <c r="A80" s="327" t="s">
        <v>704</v>
      </c>
      <c r="B80" s="318"/>
      <c r="C80" s="328" t="s">
        <v>643</v>
      </c>
      <c r="D80" s="324">
        <v>2572736</v>
      </c>
      <c r="E80" s="324">
        <v>2310758.34</v>
      </c>
      <c r="F80" s="324">
        <f t="shared" si="4"/>
        <v>2689241.66</v>
      </c>
      <c r="G80" s="324">
        <v>5000000</v>
      </c>
      <c r="H80" s="337">
        <v>5000000</v>
      </c>
    </row>
    <row r="81" spans="1:8" s="326" customFormat="1" ht="16.5" customHeight="1">
      <c r="A81" s="327" t="s">
        <v>705</v>
      </c>
      <c r="B81" s="323"/>
      <c r="C81" s="328" t="s">
        <v>643</v>
      </c>
      <c r="D81" s="324">
        <v>639250</v>
      </c>
      <c r="E81" s="324">
        <v>514700</v>
      </c>
      <c r="F81" s="324">
        <f t="shared" si="4"/>
        <v>485300</v>
      </c>
      <c r="G81" s="324">
        <v>1000000</v>
      </c>
      <c r="H81" s="337">
        <v>1000000</v>
      </c>
    </row>
    <row r="82" spans="1:8" s="326" customFormat="1" ht="16.5" customHeight="1">
      <c r="A82" s="327" t="s">
        <v>706</v>
      </c>
      <c r="B82" s="323"/>
      <c r="C82" s="328" t="s">
        <v>643</v>
      </c>
      <c r="D82" s="324">
        <v>8275</v>
      </c>
      <c r="E82" s="324">
        <v>2365</v>
      </c>
      <c r="F82" s="324">
        <f t="shared" si="4"/>
        <v>5135</v>
      </c>
      <c r="G82" s="324">
        <v>7500</v>
      </c>
      <c r="H82" s="337">
        <v>7500</v>
      </c>
    </row>
    <row r="83" spans="1:8" s="326" customFormat="1" ht="16.5" customHeight="1">
      <c r="A83" s="327" t="s">
        <v>707</v>
      </c>
      <c r="B83" s="323"/>
      <c r="C83" s="328" t="s">
        <v>643</v>
      </c>
      <c r="D83" s="324">
        <v>4446600</v>
      </c>
      <c r="E83" s="324">
        <v>0</v>
      </c>
      <c r="F83" s="324">
        <f>G83-E83</f>
        <v>3500000</v>
      </c>
      <c r="G83" s="324">
        <v>3500000</v>
      </c>
      <c r="H83" s="337">
        <v>0</v>
      </c>
    </row>
    <row r="84" spans="1:8" s="326" customFormat="1" ht="16.5" customHeight="1">
      <c r="A84" s="327" t="s">
        <v>708</v>
      </c>
      <c r="B84" s="323"/>
      <c r="C84" s="328" t="s">
        <v>643</v>
      </c>
      <c r="D84" s="324">
        <v>3775</v>
      </c>
      <c r="E84" s="324">
        <v>74347.43</v>
      </c>
      <c r="F84" s="324">
        <f>G84-E84</f>
        <v>25652.570000000007</v>
      </c>
      <c r="G84" s="324">
        <v>100000</v>
      </c>
      <c r="H84" s="337">
        <v>100000</v>
      </c>
    </row>
    <row r="85" spans="1:8" s="326" customFormat="1" ht="16.5" customHeight="1">
      <c r="A85" s="327" t="s">
        <v>709</v>
      </c>
      <c r="B85" s="323"/>
      <c r="C85" s="328" t="s">
        <v>643</v>
      </c>
      <c r="D85" s="324">
        <v>167500</v>
      </c>
      <c r="E85" s="324">
        <v>47000</v>
      </c>
      <c r="F85" s="324">
        <f t="shared" si="4"/>
        <v>103000</v>
      </c>
      <c r="G85" s="324">
        <v>150000</v>
      </c>
      <c r="H85" s="337">
        <v>150000</v>
      </c>
    </row>
    <row r="86" spans="1:8" s="326" customFormat="1" ht="16.5" customHeight="1">
      <c r="A86" s="341" t="s">
        <v>710</v>
      </c>
      <c r="B86" s="323"/>
      <c r="C86" s="328"/>
      <c r="D86" s="324">
        <v>0</v>
      </c>
      <c r="E86" s="324">
        <v>0</v>
      </c>
      <c r="F86" s="324">
        <f t="shared" si="4"/>
        <v>0</v>
      </c>
      <c r="G86" s="324">
        <v>0</v>
      </c>
      <c r="H86" s="337">
        <v>0</v>
      </c>
    </row>
    <row r="87" spans="1:8" s="326" customFormat="1" ht="16.5" customHeight="1">
      <c r="A87" s="341" t="s">
        <v>711</v>
      </c>
      <c r="B87" s="323"/>
      <c r="C87" s="328"/>
      <c r="D87" s="324">
        <v>0</v>
      </c>
      <c r="E87" s="324">
        <v>0</v>
      </c>
      <c r="F87" s="324">
        <f t="shared" si="4"/>
        <v>0</v>
      </c>
      <c r="G87" s="324">
        <v>0</v>
      </c>
      <c r="H87" s="337">
        <v>0</v>
      </c>
    </row>
    <row r="88" spans="1:8" s="326" customFormat="1" ht="16.5" customHeight="1">
      <c r="A88" s="341" t="s">
        <v>712</v>
      </c>
      <c r="B88" s="323"/>
      <c r="C88" s="328"/>
      <c r="D88" s="324">
        <v>0</v>
      </c>
      <c r="E88" s="324">
        <v>0</v>
      </c>
      <c r="F88" s="324">
        <f t="shared" si="4"/>
        <v>0</v>
      </c>
      <c r="G88" s="324">
        <v>0</v>
      </c>
      <c r="H88" s="337">
        <v>0</v>
      </c>
    </row>
    <row r="89" spans="1:8" s="326" customFormat="1" ht="16.5" customHeight="1">
      <c r="A89" s="327" t="s">
        <v>713</v>
      </c>
      <c r="B89" s="323"/>
      <c r="C89" s="328" t="s">
        <v>643</v>
      </c>
      <c r="D89" s="324">
        <v>278500</v>
      </c>
      <c r="E89" s="324">
        <v>5701105</v>
      </c>
      <c r="F89" s="324">
        <f t="shared" si="4"/>
        <v>-5701105</v>
      </c>
      <c r="G89" s="324">
        <v>0</v>
      </c>
      <c r="H89" s="337">
        <v>0</v>
      </c>
    </row>
    <row r="90" spans="1:8" s="326" customFormat="1" ht="16.5" customHeight="1" thickBot="1">
      <c r="A90" s="327" t="s">
        <v>714</v>
      </c>
      <c r="B90" s="323"/>
      <c r="C90" s="328" t="s">
        <v>643</v>
      </c>
      <c r="D90" s="324">
        <v>1590105.12</v>
      </c>
      <c r="E90" s="324">
        <v>1695358.33</v>
      </c>
      <c r="F90" s="324">
        <f t="shared" si="4"/>
        <v>-796737.3300000001</v>
      </c>
      <c r="G90" s="324">
        <v>898621</v>
      </c>
      <c r="H90" s="338">
        <v>898621</v>
      </c>
    </row>
    <row r="91" spans="1:8" s="310" customFormat="1" ht="20.25" customHeight="1" thickBot="1" thickTop="1">
      <c r="A91" s="334" t="s">
        <v>608</v>
      </c>
      <c r="B91" s="335"/>
      <c r="C91" s="335"/>
      <c r="D91" s="336">
        <f>SUM(D70:D90)</f>
        <v>12592771.120000001</v>
      </c>
      <c r="E91" s="336">
        <f>SUM(E70:E90)</f>
        <v>11836194.1</v>
      </c>
      <c r="F91" s="336">
        <f>SUM(F70:F90)</f>
        <v>2046926.9000000004</v>
      </c>
      <c r="G91" s="336">
        <f>SUM(G70:G90)</f>
        <v>13883121</v>
      </c>
      <c r="H91" s="336">
        <f>SUM(H70:H90)</f>
        <v>10383121</v>
      </c>
    </row>
    <row r="92" spans="1:8" s="321" customFormat="1" ht="16.5" customHeight="1" thickTop="1">
      <c r="A92" s="322" t="s">
        <v>715</v>
      </c>
      <c r="B92" s="318"/>
      <c r="C92" s="318"/>
      <c r="D92" s="324"/>
      <c r="E92" s="318"/>
      <c r="F92" s="318"/>
      <c r="G92" s="319"/>
      <c r="H92" s="320"/>
    </row>
    <row r="93" spans="1:8" s="321" customFormat="1" ht="16.5" customHeight="1">
      <c r="A93" s="327" t="s">
        <v>716</v>
      </c>
      <c r="B93" s="318"/>
      <c r="C93" s="328" t="s">
        <v>643</v>
      </c>
      <c r="D93" s="324">
        <v>7236907.78</v>
      </c>
      <c r="E93" s="324">
        <v>4784408.47</v>
      </c>
      <c r="F93" s="324">
        <f>G93-E93</f>
        <v>8215591.53</v>
      </c>
      <c r="G93" s="324">
        <v>13000000</v>
      </c>
      <c r="H93" s="337">
        <v>13000000</v>
      </c>
    </row>
    <row r="94" spans="1:8" s="321" customFormat="1" ht="16.5" customHeight="1">
      <c r="A94" s="327" t="s">
        <v>717</v>
      </c>
      <c r="B94" s="318"/>
      <c r="C94" s="328" t="s">
        <v>643</v>
      </c>
      <c r="D94" s="324">
        <v>1675200</v>
      </c>
      <c r="E94" s="324">
        <v>610660</v>
      </c>
      <c r="F94" s="324">
        <f>G94-E94</f>
        <v>3389340</v>
      </c>
      <c r="G94" s="324">
        <v>4000000</v>
      </c>
      <c r="H94" s="337">
        <v>4000000</v>
      </c>
    </row>
    <row r="95" spans="1:8" s="321" customFormat="1" ht="16.5" customHeight="1">
      <c r="A95" s="327" t="s">
        <v>718</v>
      </c>
      <c r="B95" s="318"/>
      <c r="C95" s="328" t="s">
        <v>643</v>
      </c>
      <c r="D95" s="324">
        <v>4846550.5</v>
      </c>
      <c r="E95" s="324">
        <v>4231724.87</v>
      </c>
      <c r="F95" s="324">
        <f>G95-E95</f>
        <v>268275.1299999999</v>
      </c>
      <c r="G95" s="324">
        <v>4500000</v>
      </c>
      <c r="H95" s="337">
        <v>4500000</v>
      </c>
    </row>
    <row r="96" spans="1:8" s="321" customFormat="1" ht="16.5" customHeight="1">
      <c r="A96" s="327" t="s">
        <v>719</v>
      </c>
      <c r="B96" s="318"/>
      <c r="C96" s="328" t="s">
        <v>643</v>
      </c>
      <c r="D96" s="324">
        <v>23434356.24</v>
      </c>
      <c r="E96" s="324">
        <v>17575258.3</v>
      </c>
      <c r="F96" s="324">
        <f>G96-E96</f>
        <v>17424741.7</v>
      </c>
      <c r="G96" s="324">
        <v>35000000</v>
      </c>
      <c r="H96" s="337">
        <v>35000000</v>
      </c>
    </row>
    <row r="97" spans="1:8" s="321" customFormat="1" ht="16.5" customHeight="1">
      <c r="A97" s="327" t="s">
        <v>720</v>
      </c>
      <c r="B97" s="318"/>
      <c r="C97" s="328" t="s">
        <v>643</v>
      </c>
      <c r="D97" s="324">
        <v>1326540</v>
      </c>
      <c r="E97" s="324">
        <v>565985</v>
      </c>
      <c r="F97" s="351">
        <f>G97-E97-E98-E99</f>
        <v>4433911.010000001</v>
      </c>
      <c r="G97" s="324">
        <v>10500000</v>
      </c>
      <c r="H97" s="337">
        <v>10500000</v>
      </c>
    </row>
    <row r="98" spans="1:8" s="321" customFormat="1" ht="16.5" customHeight="1">
      <c r="A98" s="341" t="s">
        <v>721</v>
      </c>
      <c r="B98" s="318"/>
      <c r="C98" s="328"/>
      <c r="D98" s="324">
        <v>1732477.4</v>
      </c>
      <c r="E98" s="324">
        <v>1280391.6</v>
      </c>
      <c r="F98" s="352"/>
      <c r="G98" s="353">
        <v>0</v>
      </c>
      <c r="H98" s="354">
        <v>0</v>
      </c>
    </row>
    <row r="99" spans="1:8" s="321" customFormat="1" ht="16.5" customHeight="1">
      <c r="A99" s="341" t="s">
        <v>722</v>
      </c>
      <c r="B99" s="318"/>
      <c r="C99" s="328"/>
      <c r="D99" s="324">
        <v>16188173.8</v>
      </c>
      <c r="E99" s="324">
        <v>4219712.39</v>
      </c>
      <c r="F99" s="355"/>
      <c r="G99" s="356">
        <v>0</v>
      </c>
      <c r="H99" s="357">
        <v>0</v>
      </c>
    </row>
    <row r="100" spans="1:8" s="321" customFormat="1" ht="16.5" customHeight="1">
      <c r="A100" s="341" t="s">
        <v>723</v>
      </c>
      <c r="B100" s="318"/>
      <c r="C100" s="328" t="s">
        <v>643</v>
      </c>
      <c r="D100" s="324">
        <v>2033807.37</v>
      </c>
      <c r="E100" s="324">
        <v>844317.6</v>
      </c>
      <c r="F100" s="324">
        <f>G100-E100</f>
        <v>4655682.4</v>
      </c>
      <c r="G100" s="324">
        <v>5500000</v>
      </c>
      <c r="H100" s="337">
        <v>5500000</v>
      </c>
    </row>
    <row r="101" spans="1:8" s="321" customFormat="1" ht="16.5" customHeight="1">
      <c r="A101" s="341" t="s">
        <v>724</v>
      </c>
      <c r="B101" s="318"/>
      <c r="C101" s="328" t="s">
        <v>643</v>
      </c>
      <c r="D101" s="324">
        <v>1437002</v>
      </c>
      <c r="E101" s="324">
        <v>612196.5</v>
      </c>
      <c r="F101" s="324">
        <f>G101-E101</f>
        <v>4887803.5</v>
      </c>
      <c r="G101" s="324">
        <v>5500000</v>
      </c>
      <c r="H101" s="337">
        <v>5500000</v>
      </c>
    </row>
    <row r="102" spans="1:8" s="321" customFormat="1" ht="16.5" customHeight="1">
      <c r="A102" s="341" t="s">
        <v>725</v>
      </c>
      <c r="B102" s="318"/>
      <c r="C102" s="328"/>
      <c r="D102" s="324">
        <v>-1070170.92</v>
      </c>
      <c r="E102" s="324">
        <v>-454232.07</v>
      </c>
      <c r="F102" s="324">
        <f>(G102-E102)</f>
        <v>454232.07</v>
      </c>
      <c r="G102" s="324">
        <v>0</v>
      </c>
      <c r="H102" s="337">
        <v>0</v>
      </c>
    </row>
    <row r="103" spans="1:8" s="321" customFormat="1" ht="16.5" customHeight="1">
      <c r="A103" s="327" t="s">
        <v>726</v>
      </c>
      <c r="B103" s="318"/>
      <c r="C103" s="328" t="s">
        <v>643</v>
      </c>
      <c r="D103" s="324">
        <v>1710</v>
      </c>
      <c r="E103" s="324">
        <v>0</v>
      </c>
      <c r="F103" s="342">
        <f>G103-E103-E104-E105</f>
        <v>100000</v>
      </c>
      <c r="G103" s="342">
        <v>100000</v>
      </c>
      <c r="H103" s="325">
        <v>100000</v>
      </c>
    </row>
    <row r="104" spans="1:8" s="321" customFormat="1" ht="16.5" customHeight="1">
      <c r="A104" s="341" t="s">
        <v>727</v>
      </c>
      <c r="B104" s="318"/>
      <c r="C104" s="328" t="s">
        <v>681</v>
      </c>
      <c r="D104" s="324">
        <v>900</v>
      </c>
      <c r="E104" s="324">
        <v>0</v>
      </c>
      <c r="F104" s="358"/>
      <c r="G104" s="358"/>
      <c r="H104" s="325"/>
    </row>
    <row r="105" spans="1:8" s="321" customFormat="1" ht="16.5" customHeight="1">
      <c r="A105" s="341" t="s">
        <v>728</v>
      </c>
      <c r="B105" s="318"/>
      <c r="C105" s="328"/>
      <c r="D105" s="324">
        <v>2100</v>
      </c>
      <c r="E105" s="324">
        <v>0</v>
      </c>
      <c r="F105" s="344"/>
      <c r="G105" s="344"/>
      <c r="H105" s="325"/>
    </row>
    <row r="106" spans="1:8" s="321" customFormat="1" ht="16.5" customHeight="1">
      <c r="A106" s="341" t="s">
        <v>729</v>
      </c>
      <c r="B106" s="318"/>
      <c r="C106" s="328" t="s">
        <v>643</v>
      </c>
      <c r="D106" s="324">
        <v>65500</v>
      </c>
      <c r="E106" s="324">
        <v>32500</v>
      </c>
      <c r="F106" s="324">
        <f>G106-E106</f>
        <v>478500</v>
      </c>
      <c r="G106" s="324">
        <v>511000</v>
      </c>
      <c r="H106" s="337">
        <v>511000</v>
      </c>
    </row>
    <row r="107" spans="1:8" s="321" customFormat="1" ht="16.5" customHeight="1">
      <c r="A107" s="341" t="s">
        <v>730</v>
      </c>
      <c r="B107" s="318"/>
      <c r="C107" s="328" t="s">
        <v>643</v>
      </c>
      <c r="D107" s="324">
        <v>0</v>
      </c>
      <c r="E107" s="324">
        <v>0</v>
      </c>
      <c r="F107" s="324">
        <f>G107-E107</f>
        <v>0</v>
      </c>
      <c r="G107" s="324">
        <v>0</v>
      </c>
      <c r="H107" s="337">
        <v>0</v>
      </c>
    </row>
    <row r="108" spans="1:8" s="321" customFormat="1" ht="16.5" customHeight="1">
      <c r="A108" s="327" t="s">
        <v>731</v>
      </c>
      <c r="B108" s="318"/>
      <c r="C108" s="328" t="s">
        <v>643</v>
      </c>
      <c r="D108" s="324">
        <v>131170</v>
      </c>
      <c r="E108" s="324">
        <v>20000</v>
      </c>
      <c r="F108" s="324">
        <f>G108-E108</f>
        <v>180000</v>
      </c>
      <c r="G108" s="324">
        <v>200000</v>
      </c>
      <c r="H108" s="337">
        <v>200000</v>
      </c>
    </row>
    <row r="109" spans="1:8" s="326" customFormat="1" ht="16.5" customHeight="1" thickBot="1">
      <c r="A109" s="327" t="s">
        <v>732</v>
      </c>
      <c r="B109" s="323"/>
      <c r="C109" s="328" t="s">
        <v>643</v>
      </c>
      <c r="D109" s="324">
        <v>4560</v>
      </c>
      <c r="E109" s="324">
        <v>1680</v>
      </c>
      <c r="F109" s="324">
        <f>G109-E109</f>
        <v>18320</v>
      </c>
      <c r="G109" s="324">
        <v>20000</v>
      </c>
      <c r="H109" s="338">
        <v>20000</v>
      </c>
    </row>
    <row r="110" spans="1:8" s="310" customFormat="1" ht="20.25" customHeight="1" thickBot="1" thickTop="1">
      <c r="A110" s="334" t="s">
        <v>608</v>
      </c>
      <c r="B110" s="335"/>
      <c r="C110" s="335"/>
      <c r="D110" s="336">
        <f>SUM(D92:D109)</f>
        <v>59046784.169999994</v>
      </c>
      <c r="E110" s="336">
        <f>SUM(E93:E109)</f>
        <v>34324602.660000004</v>
      </c>
      <c r="F110" s="336">
        <f>SUM(F93:F109)</f>
        <v>44506397.339999996</v>
      </c>
      <c r="G110" s="336">
        <f>SUM(G93:G109)</f>
        <v>78831000</v>
      </c>
      <c r="H110" s="336">
        <f>SUM(H93:H109)</f>
        <v>78831000</v>
      </c>
    </row>
    <row r="111" spans="1:8" s="321" customFormat="1" ht="16.5" customHeight="1" thickTop="1">
      <c r="A111" s="359" t="s">
        <v>733</v>
      </c>
      <c r="B111" s="360"/>
      <c r="C111" s="360"/>
      <c r="D111" s="360"/>
      <c r="E111" s="360"/>
      <c r="F111" s="360"/>
      <c r="G111" s="319"/>
      <c r="H111" s="320"/>
    </row>
    <row r="112" spans="1:8" s="321" customFormat="1" ht="16.5" customHeight="1">
      <c r="A112" s="327" t="s">
        <v>734</v>
      </c>
      <c r="B112" s="318"/>
      <c r="C112" s="328" t="s">
        <v>643</v>
      </c>
      <c r="D112" s="324">
        <v>6763395</v>
      </c>
      <c r="E112" s="324">
        <v>3029737.5</v>
      </c>
      <c r="F112" s="324">
        <f>G112-E112</f>
        <v>3830262.5</v>
      </c>
      <c r="G112" s="324">
        <v>6860000</v>
      </c>
      <c r="H112" s="337">
        <v>6860000</v>
      </c>
    </row>
    <row r="113" spans="1:8" s="321" customFormat="1" ht="16.5" customHeight="1">
      <c r="A113" s="327" t="s">
        <v>735</v>
      </c>
      <c r="B113" s="318"/>
      <c r="C113" s="328" t="s">
        <v>643</v>
      </c>
      <c r="D113" s="324">
        <v>828080</v>
      </c>
      <c r="E113" s="324">
        <v>213724.4</v>
      </c>
      <c r="F113" s="324">
        <f>G113-E113</f>
        <v>2586275.6</v>
      </c>
      <c r="G113" s="324">
        <v>2800000</v>
      </c>
      <c r="H113" s="337">
        <v>50000</v>
      </c>
    </row>
    <row r="114" spans="1:8" s="321" customFormat="1" ht="16.5" customHeight="1">
      <c r="A114" s="327" t="s">
        <v>736</v>
      </c>
      <c r="B114" s="318"/>
      <c r="C114" s="328" t="s">
        <v>643</v>
      </c>
      <c r="D114" s="324"/>
      <c r="E114" s="361"/>
      <c r="F114" s="361"/>
      <c r="G114" s="324"/>
      <c r="H114" s="337"/>
    </row>
    <row r="115" spans="1:8" s="333" customFormat="1" ht="16.5" customHeight="1">
      <c r="A115" s="341" t="s">
        <v>737</v>
      </c>
      <c r="B115" s="331"/>
      <c r="C115" s="328" t="s">
        <v>643</v>
      </c>
      <c r="D115" s="362">
        <v>1821126.83</v>
      </c>
      <c r="E115" s="362">
        <v>448460.02</v>
      </c>
      <c r="F115" s="324">
        <f aca="true" t="shared" si="5" ref="F115:F123">G115-E115</f>
        <v>1651539.98</v>
      </c>
      <c r="G115" s="324">
        <v>2100000</v>
      </c>
      <c r="H115" s="337">
        <v>2100000</v>
      </c>
    </row>
    <row r="116" spans="1:8" s="333" customFormat="1" ht="16.5" customHeight="1">
      <c r="A116" s="341" t="s">
        <v>738</v>
      </c>
      <c r="B116" s="331"/>
      <c r="C116" s="328" t="s">
        <v>643</v>
      </c>
      <c r="D116" s="362">
        <v>19430</v>
      </c>
      <c r="E116" s="362">
        <v>0</v>
      </c>
      <c r="F116" s="324">
        <f>G116-E116</f>
        <v>30000</v>
      </c>
      <c r="G116" s="324">
        <v>30000</v>
      </c>
      <c r="H116" s="337">
        <v>30000</v>
      </c>
    </row>
    <row r="117" spans="1:8" s="333" customFormat="1" ht="16.5" customHeight="1">
      <c r="A117" s="341" t="s">
        <v>739</v>
      </c>
      <c r="B117" s="331"/>
      <c r="C117" s="328" t="s">
        <v>643</v>
      </c>
      <c r="D117" s="324">
        <v>385040.32</v>
      </c>
      <c r="E117" s="362">
        <v>258000</v>
      </c>
      <c r="F117" s="324">
        <f t="shared" si="5"/>
        <v>542000</v>
      </c>
      <c r="G117" s="324">
        <v>800000</v>
      </c>
      <c r="H117" s="337">
        <v>800000</v>
      </c>
    </row>
    <row r="118" spans="1:8" s="333" customFormat="1" ht="16.5" customHeight="1">
      <c r="A118" s="341" t="s">
        <v>740</v>
      </c>
      <c r="B118" s="331"/>
      <c r="C118" s="328" t="s">
        <v>643</v>
      </c>
      <c r="D118" s="362">
        <v>465000</v>
      </c>
      <c r="E118" s="362">
        <v>305000</v>
      </c>
      <c r="F118" s="324">
        <f t="shared" si="5"/>
        <v>295000</v>
      </c>
      <c r="G118" s="324">
        <v>600000</v>
      </c>
      <c r="H118" s="337">
        <v>600000</v>
      </c>
    </row>
    <row r="119" spans="1:8" s="333" customFormat="1" ht="16.5" customHeight="1">
      <c r="A119" s="341" t="s">
        <v>741</v>
      </c>
      <c r="B119" s="331"/>
      <c r="C119" s="328"/>
      <c r="D119" s="362">
        <v>12500</v>
      </c>
      <c r="E119" s="362">
        <v>0</v>
      </c>
      <c r="F119" s="324">
        <f>G119-E119</f>
        <v>0</v>
      </c>
      <c r="G119" s="324">
        <v>0</v>
      </c>
      <c r="H119" s="337">
        <v>0</v>
      </c>
    </row>
    <row r="120" spans="1:8" s="333" customFormat="1" ht="16.5" customHeight="1">
      <c r="A120" s="341" t="s">
        <v>742</v>
      </c>
      <c r="B120" s="331"/>
      <c r="C120" s="328" t="s">
        <v>643</v>
      </c>
      <c r="D120" s="362">
        <v>2076000</v>
      </c>
      <c r="E120" s="362">
        <v>692000</v>
      </c>
      <c r="F120" s="324">
        <f>G120-E120</f>
        <v>1384000</v>
      </c>
      <c r="G120" s="324">
        <v>2076000</v>
      </c>
      <c r="H120" s="337">
        <v>2076000</v>
      </c>
    </row>
    <row r="121" spans="1:8" s="333" customFormat="1" ht="16.5" customHeight="1">
      <c r="A121" s="327" t="s">
        <v>743</v>
      </c>
      <c r="B121" s="331"/>
      <c r="C121" s="328" t="s">
        <v>643</v>
      </c>
      <c r="D121" s="324">
        <v>165700</v>
      </c>
      <c r="E121" s="362">
        <v>47750</v>
      </c>
      <c r="F121" s="324">
        <f t="shared" si="5"/>
        <v>92250</v>
      </c>
      <c r="G121" s="324">
        <v>140000</v>
      </c>
      <c r="H121" s="337">
        <v>140000</v>
      </c>
    </row>
    <row r="122" spans="1:8" s="321" customFormat="1" ht="16.5" customHeight="1">
      <c r="A122" s="327" t="s">
        <v>744</v>
      </c>
      <c r="B122" s="318"/>
      <c r="C122" s="328" t="s">
        <v>643</v>
      </c>
      <c r="D122" s="324">
        <v>1282102.27</v>
      </c>
      <c r="E122" s="324">
        <v>2035.15</v>
      </c>
      <c r="F122" s="324">
        <f t="shared" si="5"/>
        <v>4997964.85</v>
      </c>
      <c r="G122" s="324">
        <v>5000000</v>
      </c>
      <c r="H122" s="337">
        <v>5000000</v>
      </c>
    </row>
    <row r="123" spans="1:8" s="321" customFormat="1" ht="16.5" customHeight="1" thickBot="1">
      <c r="A123" s="327" t="s">
        <v>745</v>
      </c>
      <c r="B123" s="318"/>
      <c r="C123" s="328" t="s">
        <v>643</v>
      </c>
      <c r="D123" s="324">
        <v>46413739.9</v>
      </c>
      <c r="E123" s="324">
        <v>50685124.61</v>
      </c>
      <c r="F123" s="324">
        <f t="shared" si="5"/>
        <v>4314875.390000001</v>
      </c>
      <c r="G123" s="324">
        <v>55000000</v>
      </c>
      <c r="H123" s="338">
        <v>0</v>
      </c>
    </row>
    <row r="124" spans="1:8" s="310" customFormat="1" ht="20.25" customHeight="1" thickBot="1" thickTop="1">
      <c r="A124" s="334" t="s">
        <v>608</v>
      </c>
      <c r="B124" s="335"/>
      <c r="C124" s="335"/>
      <c r="D124" s="336">
        <f>SUM(D112:D123)</f>
        <v>60232114.32</v>
      </c>
      <c r="E124" s="336">
        <f>SUM(E112:E123)</f>
        <v>55681831.68</v>
      </c>
      <c r="F124" s="336">
        <f>SUM(F112:F123)</f>
        <v>19724168.32</v>
      </c>
      <c r="G124" s="336">
        <f>SUM(G112:G123)</f>
        <v>75406000</v>
      </c>
      <c r="H124" s="336">
        <f>SUM(H112:H123)</f>
        <v>17656000</v>
      </c>
    </row>
    <row r="125" spans="1:8" s="321" customFormat="1" ht="16.5" customHeight="1" thickTop="1">
      <c r="A125" s="359" t="s">
        <v>746</v>
      </c>
      <c r="B125" s="360"/>
      <c r="C125" s="360"/>
      <c r="D125" s="363"/>
      <c r="E125" s="363"/>
      <c r="F125" s="363"/>
      <c r="G125" s="364"/>
      <c r="H125" s="365"/>
    </row>
    <row r="126" spans="1:8" s="326" customFormat="1" ht="16.5" customHeight="1">
      <c r="A126" s="327" t="s">
        <v>747</v>
      </c>
      <c r="B126" s="323"/>
      <c r="C126" s="328" t="s">
        <v>643</v>
      </c>
      <c r="D126" s="324">
        <v>3824927.43</v>
      </c>
      <c r="E126" s="324">
        <v>3113113.7</v>
      </c>
      <c r="F126" s="324">
        <f aca="true" t="shared" si="6" ref="F126:F131">G126-E126</f>
        <v>2886886.3</v>
      </c>
      <c r="G126" s="324">
        <v>6000000</v>
      </c>
      <c r="H126" s="337">
        <v>6000000</v>
      </c>
    </row>
    <row r="127" spans="1:8" s="326" customFormat="1" ht="16.5" customHeight="1">
      <c r="A127" s="327" t="s">
        <v>748</v>
      </c>
      <c r="B127" s="323"/>
      <c r="C127" s="328" t="s">
        <v>643</v>
      </c>
      <c r="D127" s="324">
        <v>562154.7</v>
      </c>
      <c r="E127" s="324">
        <v>148288.15</v>
      </c>
      <c r="F127" s="324">
        <f t="shared" si="6"/>
        <v>601711.85</v>
      </c>
      <c r="G127" s="324">
        <v>750000</v>
      </c>
      <c r="H127" s="337">
        <v>750000</v>
      </c>
    </row>
    <row r="128" spans="1:8" s="326" customFormat="1" ht="16.5" customHeight="1">
      <c r="A128" s="327" t="s">
        <v>749</v>
      </c>
      <c r="B128" s="323"/>
      <c r="C128" s="328" t="s">
        <v>643</v>
      </c>
      <c r="D128" s="324">
        <v>0</v>
      </c>
      <c r="E128" s="324">
        <v>0</v>
      </c>
      <c r="F128" s="324">
        <f t="shared" si="6"/>
        <v>0</v>
      </c>
      <c r="G128" s="324">
        <v>0</v>
      </c>
      <c r="H128" s="337">
        <v>0</v>
      </c>
    </row>
    <row r="129" spans="1:8" s="326" customFormat="1" ht="16.5" customHeight="1">
      <c r="A129" s="327" t="s">
        <v>750</v>
      </c>
      <c r="B129" s="323"/>
      <c r="C129" s="328" t="s">
        <v>643</v>
      </c>
      <c r="D129" s="324">
        <v>19233065</v>
      </c>
      <c r="E129" s="324">
        <v>9806719</v>
      </c>
      <c r="F129" s="324">
        <f t="shared" si="6"/>
        <v>8433331.219999999</v>
      </c>
      <c r="G129" s="324">
        <v>18240050.22</v>
      </c>
      <c r="H129" s="337">
        <v>18240050.22</v>
      </c>
    </row>
    <row r="130" spans="1:8" s="326" customFormat="1" ht="16.5" customHeight="1">
      <c r="A130" s="327" t="s">
        <v>751</v>
      </c>
      <c r="B130" s="323"/>
      <c r="C130" s="328" t="s">
        <v>643</v>
      </c>
      <c r="D130" s="324">
        <v>0</v>
      </c>
      <c r="E130" s="324">
        <v>0</v>
      </c>
      <c r="F130" s="324">
        <f t="shared" si="6"/>
        <v>0</v>
      </c>
      <c r="G130" s="324">
        <v>0</v>
      </c>
      <c r="H130" s="337">
        <v>0</v>
      </c>
    </row>
    <row r="131" spans="1:8" s="326" customFormat="1" ht="16.5" customHeight="1" thickBot="1">
      <c r="A131" s="327" t="s">
        <v>752</v>
      </c>
      <c r="B131" s="323"/>
      <c r="C131" s="328" t="s">
        <v>643</v>
      </c>
      <c r="D131" s="324">
        <v>167553.75</v>
      </c>
      <c r="E131" s="324">
        <v>103358</v>
      </c>
      <c r="F131" s="324">
        <f t="shared" si="6"/>
        <v>-103358</v>
      </c>
      <c r="G131" s="324">
        <v>0</v>
      </c>
      <c r="H131" s="338">
        <v>100000</v>
      </c>
    </row>
    <row r="132" spans="1:9" s="310" customFormat="1" ht="20.25" customHeight="1" thickBot="1" thickTop="1">
      <c r="A132" s="334" t="s">
        <v>608</v>
      </c>
      <c r="B132" s="335"/>
      <c r="C132" s="335"/>
      <c r="D132" s="336">
        <f>SUM(D126:D131)</f>
        <v>23787700.88</v>
      </c>
      <c r="E132" s="336">
        <f>SUM(E126:E131)</f>
        <v>13171478.85</v>
      </c>
      <c r="F132" s="336">
        <f>SUM(F126:F131)</f>
        <v>11818571.37</v>
      </c>
      <c r="G132" s="336">
        <f>SUM(G126:G131)</f>
        <v>24990050.22</v>
      </c>
      <c r="H132" s="336">
        <f>SUM(H126:H131)</f>
        <v>25090050.22</v>
      </c>
      <c r="I132" s="340">
        <f>G132+G124+G110+G91+G68</f>
        <v>379876275.36</v>
      </c>
    </row>
    <row r="133" spans="1:8" s="321" customFormat="1" ht="16.5" customHeight="1" thickTop="1">
      <c r="A133" s="322" t="s">
        <v>753</v>
      </c>
      <c r="B133" s="360"/>
      <c r="C133" s="360"/>
      <c r="D133" s="360"/>
      <c r="E133" s="360"/>
      <c r="F133" s="360"/>
      <c r="G133" s="319"/>
      <c r="H133" s="320"/>
    </row>
    <row r="134" spans="1:8" s="321" customFormat="1" ht="16.5" customHeight="1">
      <c r="A134" s="327" t="s">
        <v>754</v>
      </c>
      <c r="B134" s="318"/>
      <c r="C134" s="328" t="s">
        <v>681</v>
      </c>
      <c r="D134" s="324">
        <v>0</v>
      </c>
      <c r="E134" s="324">
        <v>0</v>
      </c>
      <c r="F134" s="324">
        <f>G134-E134</f>
        <v>0</v>
      </c>
      <c r="G134" s="324">
        <v>0</v>
      </c>
      <c r="H134" s="337">
        <v>0</v>
      </c>
    </row>
    <row r="135" spans="1:8" s="321" customFormat="1" ht="16.5" customHeight="1">
      <c r="A135" s="327" t="s">
        <v>755</v>
      </c>
      <c r="B135" s="318"/>
      <c r="C135" s="328" t="s">
        <v>681</v>
      </c>
      <c r="D135" s="324">
        <v>0</v>
      </c>
      <c r="E135" s="324">
        <v>0</v>
      </c>
      <c r="F135" s="324">
        <f>G135-E135</f>
        <v>0</v>
      </c>
      <c r="G135" s="324">
        <v>0</v>
      </c>
      <c r="H135" s="337">
        <v>0</v>
      </c>
    </row>
    <row r="136" spans="1:8" s="321" customFormat="1" ht="16.5" customHeight="1">
      <c r="A136" s="327" t="s">
        <v>756</v>
      </c>
      <c r="B136" s="318"/>
      <c r="C136" s="328" t="s">
        <v>757</v>
      </c>
      <c r="D136" s="324">
        <v>7074390.12</v>
      </c>
      <c r="E136" s="366">
        <v>2292446.92</v>
      </c>
      <c r="F136" s="324">
        <f>G136-E136</f>
        <v>1857553.08</v>
      </c>
      <c r="G136" s="324">
        <v>4150000</v>
      </c>
      <c r="H136" s="337">
        <v>4150000</v>
      </c>
    </row>
    <row r="137" spans="1:8" s="333" customFormat="1" ht="16.5" customHeight="1">
      <c r="A137" s="327" t="s">
        <v>758</v>
      </c>
      <c r="B137" s="331"/>
      <c r="C137" s="328" t="s">
        <v>681</v>
      </c>
      <c r="D137" s="362">
        <v>0</v>
      </c>
      <c r="E137" s="362">
        <v>0</v>
      </c>
      <c r="F137" s="324">
        <f>G137-E137</f>
        <v>0</v>
      </c>
      <c r="G137" s="324">
        <v>0</v>
      </c>
      <c r="H137" s="337">
        <v>0</v>
      </c>
    </row>
    <row r="138" spans="1:8" s="333" customFormat="1" ht="16.5" customHeight="1">
      <c r="A138" s="327" t="s">
        <v>759</v>
      </c>
      <c r="B138" s="331"/>
      <c r="C138" s="328" t="s">
        <v>681</v>
      </c>
      <c r="D138" s="324">
        <v>0</v>
      </c>
      <c r="E138" s="362">
        <v>0</v>
      </c>
      <c r="F138" s="324">
        <f>G138-E138</f>
        <v>75000</v>
      </c>
      <c r="G138" s="324">
        <v>75000</v>
      </c>
      <c r="H138" s="337">
        <v>75000</v>
      </c>
    </row>
    <row r="139" spans="1:8" s="333" customFormat="1" ht="16.5" customHeight="1">
      <c r="A139" s="327" t="s">
        <v>760</v>
      </c>
      <c r="B139" s="331"/>
      <c r="C139" s="328" t="s">
        <v>681</v>
      </c>
      <c r="D139" s="362">
        <v>0</v>
      </c>
      <c r="E139" s="362">
        <v>0</v>
      </c>
      <c r="F139" s="362">
        <v>0</v>
      </c>
      <c r="G139" s="324">
        <v>0</v>
      </c>
      <c r="H139" s="337">
        <v>0</v>
      </c>
    </row>
    <row r="140" spans="1:8" s="333" customFormat="1" ht="16.5" customHeight="1">
      <c r="A140" s="341" t="s">
        <v>761</v>
      </c>
      <c r="B140" s="331"/>
      <c r="C140" s="328" t="s">
        <v>681</v>
      </c>
      <c r="D140" s="362">
        <v>0</v>
      </c>
      <c r="E140" s="362">
        <v>0</v>
      </c>
      <c r="F140" s="324">
        <f>G140-E140</f>
        <v>0</v>
      </c>
      <c r="G140" s="324">
        <v>0</v>
      </c>
      <c r="H140" s="337">
        <v>0</v>
      </c>
    </row>
    <row r="141" spans="1:8" s="321" customFormat="1" ht="16.5" customHeight="1">
      <c r="A141" s="327" t="s">
        <v>762</v>
      </c>
      <c r="B141" s="318"/>
      <c r="C141" s="328" t="s">
        <v>681</v>
      </c>
      <c r="D141" s="366">
        <v>0</v>
      </c>
      <c r="E141" s="362">
        <v>0</v>
      </c>
      <c r="F141" s="324">
        <f>G141-E141</f>
        <v>0</v>
      </c>
      <c r="G141" s="324">
        <v>0</v>
      </c>
      <c r="H141" s="337">
        <v>0</v>
      </c>
    </row>
    <row r="142" spans="1:8" s="333" customFormat="1" ht="16.5" customHeight="1" thickBot="1">
      <c r="A142" s="341" t="s">
        <v>763</v>
      </c>
      <c r="B142" s="331"/>
      <c r="C142" s="328" t="s">
        <v>681</v>
      </c>
      <c r="D142" s="324">
        <v>0</v>
      </c>
      <c r="E142" s="362">
        <v>0</v>
      </c>
      <c r="F142" s="324">
        <f>G142-E142</f>
        <v>0</v>
      </c>
      <c r="G142" s="324">
        <v>0</v>
      </c>
      <c r="H142" s="337">
        <v>0</v>
      </c>
    </row>
    <row r="143" spans="1:9" s="310" customFormat="1" ht="20.25" customHeight="1" thickBot="1" thickTop="1">
      <c r="A143" s="334" t="s">
        <v>608</v>
      </c>
      <c r="B143" s="335"/>
      <c r="C143" s="335"/>
      <c r="D143" s="336">
        <f>SUM(D134:D142)</f>
        <v>7074390.12</v>
      </c>
      <c r="E143" s="336">
        <f>SUM(E134:E142)</f>
        <v>2292446.92</v>
      </c>
      <c r="F143" s="336">
        <f>SUM(F134:F142)</f>
        <v>1932553.08</v>
      </c>
      <c r="G143" s="336">
        <f>SUM(G134:G142)</f>
        <v>4225000</v>
      </c>
      <c r="H143" s="336">
        <f>SUM(H134:H142)</f>
        <v>4225000</v>
      </c>
      <c r="I143" s="340">
        <f>G143</f>
        <v>4225000</v>
      </c>
    </row>
    <row r="144" spans="1:8" s="369" customFormat="1" ht="16.5" customHeight="1" thickTop="1">
      <c r="A144" s="322" t="s">
        <v>764</v>
      </c>
      <c r="B144" s="367"/>
      <c r="C144" s="367"/>
      <c r="D144" s="367"/>
      <c r="E144" s="367"/>
      <c r="F144" s="367"/>
      <c r="G144" s="319"/>
      <c r="H144" s="368"/>
    </row>
    <row r="145" spans="1:9" s="321" customFormat="1" ht="16.5" customHeight="1">
      <c r="A145" s="327" t="s">
        <v>765</v>
      </c>
      <c r="B145" s="318"/>
      <c r="C145" s="328" t="s">
        <v>643</v>
      </c>
      <c r="D145" s="324">
        <v>934125655</v>
      </c>
      <c r="E145" s="362">
        <v>417152330</v>
      </c>
      <c r="F145" s="324">
        <f aca="true" t="shared" si="7" ref="F145:F151">G145-E145</f>
        <v>584013256</v>
      </c>
      <c r="G145" s="324">
        <v>1001165586</v>
      </c>
      <c r="H145" s="337">
        <v>1340688553</v>
      </c>
      <c r="I145" s="370"/>
    </row>
    <row r="146" spans="1:8" s="333" customFormat="1" ht="16.5" customHeight="1">
      <c r="A146" s="327" t="s">
        <v>766</v>
      </c>
      <c r="B146" s="331"/>
      <c r="C146" s="331"/>
      <c r="D146" s="362">
        <v>0</v>
      </c>
      <c r="E146" s="362">
        <v>0</v>
      </c>
      <c r="F146" s="324">
        <f t="shared" si="7"/>
        <v>0</v>
      </c>
      <c r="G146" s="324">
        <v>0</v>
      </c>
      <c r="H146" s="337">
        <v>0</v>
      </c>
    </row>
    <row r="147" spans="1:8" s="333" customFormat="1" ht="16.5" customHeight="1">
      <c r="A147" s="327" t="s">
        <v>767</v>
      </c>
      <c r="B147" s="331"/>
      <c r="C147" s="328" t="s">
        <v>643</v>
      </c>
      <c r="D147" s="324">
        <v>1671114.37</v>
      </c>
      <c r="E147" s="362">
        <v>978131.54</v>
      </c>
      <c r="F147" s="342">
        <f>G147-E147-E148</f>
        <v>2521868.46</v>
      </c>
      <c r="G147" s="342">
        <v>3500000</v>
      </c>
      <c r="H147" s="343">
        <v>3500000</v>
      </c>
    </row>
    <row r="148" spans="1:8" s="333" customFormat="1" ht="16.5" customHeight="1">
      <c r="A148" s="341" t="s">
        <v>768</v>
      </c>
      <c r="B148" s="331"/>
      <c r="C148" s="328"/>
      <c r="D148" s="324">
        <v>8139.09</v>
      </c>
      <c r="E148" s="362">
        <v>0</v>
      </c>
      <c r="F148" s="344"/>
      <c r="G148" s="344"/>
      <c r="H148" s="345"/>
    </row>
    <row r="149" spans="1:8" s="333" customFormat="1" ht="16.5" customHeight="1">
      <c r="A149" s="327" t="s">
        <v>769</v>
      </c>
      <c r="B149" s="331"/>
      <c r="C149" s="328"/>
      <c r="D149" s="362">
        <v>0</v>
      </c>
      <c r="E149" s="362">
        <v>0</v>
      </c>
      <c r="F149" s="324">
        <f t="shared" si="7"/>
        <v>0</v>
      </c>
      <c r="G149" s="324">
        <v>0</v>
      </c>
      <c r="H149" s="337">
        <v>0</v>
      </c>
    </row>
    <row r="150" spans="1:8" s="326" customFormat="1" ht="16.5" customHeight="1">
      <c r="A150" s="327" t="s">
        <v>770</v>
      </c>
      <c r="B150" s="323"/>
      <c r="C150" s="328"/>
      <c r="D150" s="362">
        <v>61125646.9</v>
      </c>
      <c r="E150" s="362">
        <v>35349638.12</v>
      </c>
      <c r="F150" s="324">
        <f>G150-E150</f>
        <v>-35349638.12</v>
      </c>
      <c r="G150" s="324">
        <v>0</v>
      </c>
      <c r="H150" s="337">
        <v>0</v>
      </c>
    </row>
    <row r="151" spans="1:8" s="326" customFormat="1" ht="16.5" customHeight="1" thickBot="1">
      <c r="A151" s="327" t="s">
        <v>771</v>
      </c>
      <c r="B151" s="323"/>
      <c r="C151" s="328"/>
      <c r="D151" s="362">
        <v>77843805</v>
      </c>
      <c r="E151" s="362">
        <v>0</v>
      </c>
      <c r="F151" s="324">
        <f t="shared" si="7"/>
        <v>0</v>
      </c>
      <c r="G151" s="324">
        <v>0</v>
      </c>
      <c r="H151" s="338">
        <v>0</v>
      </c>
    </row>
    <row r="152" spans="1:9" s="310" customFormat="1" ht="20.25" customHeight="1" thickBot="1" thickTop="1">
      <c r="A152" s="334" t="s">
        <v>608</v>
      </c>
      <c r="B152" s="335"/>
      <c r="C152" s="335"/>
      <c r="D152" s="336">
        <f>SUM(D145:D151)</f>
        <v>1074774360.3600001</v>
      </c>
      <c r="E152" s="336">
        <f>SUM(E145:E151)</f>
        <v>453480099.66</v>
      </c>
      <c r="F152" s="336">
        <f>SUM(F145:F151)</f>
        <v>551185486.34</v>
      </c>
      <c r="G152" s="336">
        <f>SUM(G145:G151)</f>
        <v>1004665586</v>
      </c>
      <c r="H152" s="336">
        <f>SUM(H145:H151)</f>
        <v>1344188553</v>
      </c>
      <c r="I152" s="340">
        <f>H152+I143+I132+I35</f>
        <v>2839522967</v>
      </c>
    </row>
    <row r="153" spans="1:9" s="310" customFormat="1" ht="20.25" customHeight="1" thickBot="1" thickTop="1">
      <c r="A153" s="334" t="s">
        <v>772</v>
      </c>
      <c r="B153" s="335"/>
      <c r="C153" s="335"/>
      <c r="D153" s="336">
        <f>D152+D143+D132+D124+D110+D91+D68+D35+D27+D20</f>
        <v>2069855100.81</v>
      </c>
      <c r="E153" s="336">
        <f>E152+E143+E132+E124+E110+E91+E68+E35+E27+E20</f>
        <v>1213131572.5400002</v>
      </c>
      <c r="F153" s="336">
        <f>F152+F143+F132+F124+F110+F91+F68+F35+F27+F20</f>
        <v>1286868427.46</v>
      </c>
      <c r="G153" s="336">
        <f>G152+G143+G132+G124+G110+G91+G68+G35+G27+G20</f>
        <v>2500000000</v>
      </c>
      <c r="H153" s="336">
        <f>H152+H143+H132+H124+H110+H91+H68+H35+H27+H20</f>
        <v>2784522967</v>
      </c>
      <c r="I153" s="340">
        <f>I152-H153</f>
        <v>55000000</v>
      </c>
    </row>
    <row r="154" spans="1:8" s="310" customFormat="1" ht="16.5" customHeight="1" thickTop="1">
      <c r="A154" s="306" t="s">
        <v>773</v>
      </c>
      <c r="B154" s="312"/>
      <c r="C154" s="312"/>
      <c r="D154" s="371"/>
      <c r="E154" s="371"/>
      <c r="F154" s="312"/>
      <c r="G154" s="315"/>
      <c r="H154" s="316"/>
    </row>
    <row r="155" spans="1:8" s="275" customFormat="1" ht="15.75" customHeight="1">
      <c r="A155" s="372" t="s">
        <v>774</v>
      </c>
      <c r="B155" s="373"/>
      <c r="C155" s="374"/>
      <c r="D155" s="375"/>
      <c r="E155" s="376"/>
      <c r="F155" s="375"/>
      <c r="G155" s="377"/>
      <c r="H155" s="378"/>
    </row>
    <row r="156" spans="1:8" s="275" customFormat="1" ht="15.75" customHeight="1">
      <c r="A156" s="379" t="s">
        <v>2</v>
      </c>
      <c r="B156" s="380"/>
      <c r="C156" s="381"/>
      <c r="D156" s="382"/>
      <c r="E156" s="383"/>
      <c r="F156" s="382"/>
      <c r="G156" s="384"/>
      <c r="H156" s="385"/>
    </row>
    <row r="157" spans="1:8" s="275" customFormat="1" ht="15.75" customHeight="1">
      <c r="A157" s="386" t="s">
        <v>91</v>
      </c>
      <c r="B157" s="387" t="s">
        <v>168</v>
      </c>
      <c r="C157" s="388"/>
      <c r="D157" s="389">
        <f>'[4]Actual 2020'!$BB$145</f>
        <v>268531658.42999995</v>
      </c>
      <c r="E157" s="390">
        <f>'[4]Actual 1st Sem. 2021'!$BB$145</f>
        <v>130054914.80000001</v>
      </c>
      <c r="F157" s="389">
        <f>G157-E157</f>
        <v>228421013.2</v>
      </c>
      <c r="G157" s="389">
        <v>358475928</v>
      </c>
      <c r="H157" s="391">
        <f>'[4]LBP Form No. 7 2022'!$BA$158</f>
        <v>352753932</v>
      </c>
    </row>
    <row r="158" spans="1:8" s="275" customFormat="1" ht="15.75" customHeight="1">
      <c r="A158" s="386" t="s">
        <v>775</v>
      </c>
      <c r="B158" s="387" t="s">
        <v>169</v>
      </c>
      <c r="C158" s="388"/>
      <c r="D158" s="389">
        <f>'[4]Actual 2020'!$BB$146</f>
        <v>35754106.260000005</v>
      </c>
      <c r="E158" s="390">
        <f>'[4]Actual 1st Sem. 2021'!$BB$146</f>
        <v>16786570.17</v>
      </c>
      <c r="F158" s="389">
        <f>G158-E158</f>
        <v>26473669.83</v>
      </c>
      <c r="G158" s="389">
        <v>43260240</v>
      </c>
      <c r="H158" s="391">
        <f>'[4]LBP Form No. 7 2022'!$BA$159</f>
        <v>25745988</v>
      </c>
    </row>
    <row r="159" spans="1:8" s="275" customFormat="1" ht="15.75" customHeight="1">
      <c r="A159" s="379" t="s">
        <v>3</v>
      </c>
      <c r="B159" s="387"/>
      <c r="C159" s="388"/>
      <c r="D159" s="389"/>
      <c r="E159" s="390"/>
      <c r="F159" s="389"/>
      <c r="G159" s="389"/>
      <c r="H159" s="391"/>
    </row>
    <row r="160" spans="1:8" s="275" customFormat="1" ht="15.75" customHeight="1">
      <c r="A160" s="386" t="s">
        <v>4</v>
      </c>
      <c r="B160" s="387" t="s">
        <v>170</v>
      </c>
      <c r="C160" s="388"/>
      <c r="D160" s="389">
        <f>'[4]Actual 2020'!$BB$148</f>
        <v>24524768.9</v>
      </c>
      <c r="E160" s="390">
        <f>'[4]Actual 1st Sem. 2021'!$BB$148</f>
        <v>11916603.07</v>
      </c>
      <c r="F160" s="389">
        <f aca="true" t="shared" si="8" ref="F160:F179">G160-E160</f>
        <v>18707396.93</v>
      </c>
      <c r="G160" s="389">
        <v>30624000</v>
      </c>
      <c r="H160" s="391">
        <f>'[4]LBP Form No. 7 2022'!$BA$161</f>
        <v>28584000</v>
      </c>
    </row>
    <row r="161" spans="1:8" s="275" customFormat="1" ht="15.75" customHeight="1">
      <c r="A161" s="386" t="s">
        <v>5</v>
      </c>
      <c r="B161" s="387" t="s">
        <v>171</v>
      </c>
      <c r="C161" s="388"/>
      <c r="D161" s="389">
        <f>'[4]Actual 2020'!$BB$149</f>
        <v>4552379.41</v>
      </c>
      <c r="E161" s="390">
        <f>'[4]Actual 1st Sem. 2021'!$BB$149</f>
        <v>2135432.9</v>
      </c>
      <c r="F161" s="389">
        <f t="shared" si="8"/>
        <v>3216567.1</v>
      </c>
      <c r="G161" s="389">
        <v>5352000</v>
      </c>
      <c r="H161" s="391">
        <f>'[4]LBP Form No. 7 2022'!$BA$162</f>
        <v>4788000</v>
      </c>
    </row>
    <row r="162" spans="1:8" s="275" customFormat="1" ht="15.75" customHeight="1">
      <c r="A162" s="386" t="s">
        <v>6</v>
      </c>
      <c r="B162" s="387" t="s">
        <v>172</v>
      </c>
      <c r="C162" s="388"/>
      <c r="D162" s="389">
        <f>'[4]Actual 2020'!$BB$150</f>
        <v>4500949.76</v>
      </c>
      <c r="E162" s="390">
        <f>'[4]Actual 1st Sem. 2021'!$BB$150</f>
        <v>2102538</v>
      </c>
      <c r="F162" s="389">
        <f t="shared" si="8"/>
        <v>3189462</v>
      </c>
      <c r="G162" s="389">
        <v>5292000</v>
      </c>
      <c r="H162" s="391">
        <f>'[4]LBP Form No. 7 2022'!$BA$163</f>
        <v>4728000</v>
      </c>
    </row>
    <row r="163" spans="1:8" s="275" customFormat="1" ht="15.75" customHeight="1">
      <c r="A163" s="386" t="s">
        <v>7</v>
      </c>
      <c r="B163" s="387" t="s">
        <v>173</v>
      </c>
      <c r="C163" s="388"/>
      <c r="D163" s="389">
        <f>'[4]Actual 2020'!$BB$151</f>
        <v>6132000</v>
      </c>
      <c r="E163" s="390">
        <f>'[4]Actual 1st Sem. 2021'!$BB$151</f>
        <v>5748000</v>
      </c>
      <c r="F163" s="389">
        <f t="shared" si="8"/>
        <v>1908000</v>
      </c>
      <c r="G163" s="389">
        <v>7656000</v>
      </c>
      <c r="H163" s="391">
        <f>'[4]LBP Form No. 7 2022'!$BA$164</f>
        <v>7146000</v>
      </c>
    </row>
    <row r="164" spans="1:8" s="275" customFormat="1" ht="15.75" customHeight="1">
      <c r="A164" s="386" t="s">
        <v>83</v>
      </c>
      <c r="B164" s="387" t="s">
        <v>250</v>
      </c>
      <c r="C164" s="388"/>
      <c r="D164" s="389">
        <f>'[4]Actual 2020'!$BB$152</f>
        <v>2443586.9</v>
      </c>
      <c r="E164" s="390">
        <f>'[4]Actual 1st Sem. 2021'!$BB$152</f>
        <v>1196881.23</v>
      </c>
      <c r="F164" s="389">
        <f t="shared" si="8"/>
        <v>1967518.77</v>
      </c>
      <c r="G164" s="389">
        <v>3164400</v>
      </c>
      <c r="H164" s="391">
        <f>'[4]LBP Form No. 7 2022'!$BA$165</f>
        <v>3164400</v>
      </c>
    </row>
    <row r="165" spans="1:8" s="275" customFormat="1" ht="15.75" customHeight="1">
      <c r="A165" s="386" t="s">
        <v>251</v>
      </c>
      <c r="B165" s="387" t="s">
        <v>252</v>
      </c>
      <c r="C165" s="388"/>
      <c r="D165" s="389">
        <f>'[4]Actual 2020'!$BB$153</f>
        <v>337886.18</v>
      </c>
      <c r="E165" s="390">
        <f>'[4]Actual 1st Sem. 2021'!$BB$153</f>
        <v>163958.15</v>
      </c>
      <c r="F165" s="389">
        <f t="shared" si="8"/>
        <v>275541.85</v>
      </c>
      <c r="G165" s="389">
        <v>439500</v>
      </c>
      <c r="H165" s="391">
        <f>'[4]LBP Form No. 7 2022'!$BA$166</f>
        <v>439500</v>
      </c>
    </row>
    <row r="166" spans="1:8" s="275" customFormat="1" ht="15.75" customHeight="1">
      <c r="A166" s="386" t="s">
        <v>144</v>
      </c>
      <c r="B166" s="387" t="s">
        <v>226</v>
      </c>
      <c r="C166" s="388"/>
      <c r="D166" s="389">
        <f>'[4]Actual 2020'!$BB$154</f>
        <v>1525276.1</v>
      </c>
      <c r="E166" s="390">
        <f>'[4]Actual 1st Sem. 2021'!$BB$154</f>
        <v>711200</v>
      </c>
      <c r="F166" s="389">
        <f t="shared" si="8"/>
        <v>1866800</v>
      </c>
      <c r="G166" s="389">
        <v>2578000</v>
      </c>
      <c r="H166" s="391">
        <f>'[4]LBP Form No. 7 2022'!$BA$167</f>
        <v>1878000</v>
      </c>
    </row>
    <row r="167" spans="1:8" s="275" customFormat="1" ht="15.75" customHeight="1">
      <c r="A167" s="386" t="s">
        <v>41</v>
      </c>
      <c r="B167" s="387" t="s">
        <v>253</v>
      </c>
      <c r="C167" s="388"/>
      <c r="D167" s="389">
        <f>'[4]Actual 2020'!$BB$155</f>
        <v>5729490.99</v>
      </c>
      <c r="E167" s="390">
        <f>'[4]Actual 1st Sem. 2021'!$BB$155</f>
        <v>1329867.81</v>
      </c>
      <c r="F167" s="389">
        <f t="shared" si="8"/>
        <v>2186132.19</v>
      </c>
      <c r="G167" s="389">
        <v>3516000</v>
      </c>
      <c r="H167" s="391">
        <f>'[4]LBP Form No. 7 2022'!$BA$168</f>
        <v>3516000</v>
      </c>
    </row>
    <row r="168" spans="1:8" s="275" customFormat="1" ht="15.75" customHeight="1">
      <c r="A168" s="386" t="s">
        <v>8</v>
      </c>
      <c r="B168" s="387" t="s">
        <v>174</v>
      </c>
      <c r="C168" s="388"/>
      <c r="D168" s="389">
        <f>'[4]Actual 2020'!$BB$156</f>
        <v>0</v>
      </c>
      <c r="E168" s="390">
        <f>'[4]Actual 1st Sem. 2021'!$BB$156</f>
        <v>0</v>
      </c>
      <c r="F168" s="389">
        <f t="shared" si="8"/>
        <v>810000</v>
      </c>
      <c r="G168" s="389">
        <v>810000</v>
      </c>
      <c r="H168" s="391">
        <f>'[4]LBP Form No. 7 2022'!$BA$169</f>
        <v>3310000</v>
      </c>
    </row>
    <row r="169" spans="1:8" s="275" customFormat="1" ht="15.75" customHeight="1">
      <c r="A169" s="386" t="s">
        <v>10</v>
      </c>
      <c r="B169" s="387" t="s">
        <v>175</v>
      </c>
      <c r="C169" s="388"/>
      <c r="D169" s="389">
        <f>'[4]Actual 2020'!$BB$157</f>
        <v>25245328.15</v>
      </c>
      <c r="E169" s="390">
        <f>'[4]Actual 1st Sem. 2021'!$BB$157</f>
        <v>0</v>
      </c>
      <c r="F169" s="389">
        <f t="shared" si="8"/>
        <v>33405514</v>
      </c>
      <c r="G169" s="389">
        <v>33405514</v>
      </c>
      <c r="H169" s="391">
        <f>'[4]LBP Form No. 7 2022'!$BA$170</f>
        <v>31469160</v>
      </c>
    </row>
    <row r="170" spans="1:8" s="275" customFormat="1" ht="15.75" customHeight="1">
      <c r="A170" s="386" t="s">
        <v>9</v>
      </c>
      <c r="B170" s="387" t="s">
        <v>176</v>
      </c>
      <c r="C170" s="388"/>
      <c r="D170" s="389">
        <f>'[4]Actual 2020'!$BB$158</f>
        <v>5100000</v>
      </c>
      <c r="E170" s="390">
        <f>'[4]Actual 1st Sem. 2021'!$BB$158</f>
        <v>0</v>
      </c>
      <c r="F170" s="389">
        <f t="shared" si="8"/>
        <v>6380000</v>
      </c>
      <c r="G170" s="389">
        <v>6380000</v>
      </c>
      <c r="H170" s="391">
        <f>'[4]LBP Form No. 7 2022'!$BA$171</f>
        <v>5955000</v>
      </c>
    </row>
    <row r="171" spans="1:8" s="275" customFormat="1" ht="15.75" customHeight="1">
      <c r="A171" s="386" t="s">
        <v>267</v>
      </c>
      <c r="B171" s="387" t="s">
        <v>177</v>
      </c>
      <c r="C171" s="388"/>
      <c r="D171" s="389">
        <f>'[4]Actual 2020'!$BB$159</f>
        <v>25346308</v>
      </c>
      <c r="E171" s="390">
        <f>'[4]Actual 1st Sem. 2021'!$BB$159</f>
        <v>24136673</v>
      </c>
      <c r="F171" s="389">
        <f t="shared" si="8"/>
        <v>9268841</v>
      </c>
      <c r="G171" s="389">
        <v>33405514</v>
      </c>
      <c r="H171" s="391">
        <f>'[4]LBP Form No. 7 2022'!$BA$172</f>
        <v>31469160</v>
      </c>
    </row>
    <row r="172" spans="1:8" s="275" customFormat="1" ht="15.75" customHeight="1">
      <c r="A172" s="386" t="s">
        <v>776</v>
      </c>
      <c r="B172" s="387" t="s">
        <v>177</v>
      </c>
      <c r="C172" s="388"/>
      <c r="D172" s="389">
        <f>'[4]Actual 2020'!$BB$160</f>
        <v>1926100</v>
      </c>
      <c r="E172" s="390">
        <f>'[4]Actual 1st Sem. 2021'!$BB$160</f>
        <v>1796000</v>
      </c>
      <c r="F172" s="389">
        <f t="shared" si="8"/>
        <v>2044000</v>
      </c>
      <c r="G172" s="389">
        <v>3840000</v>
      </c>
      <c r="H172" s="391">
        <f>'[4]LBP Form No. 7 2022'!$BA$173</f>
        <v>3840000</v>
      </c>
    </row>
    <row r="173" spans="1:8" s="275" customFormat="1" ht="15.75" customHeight="1">
      <c r="A173" s="379" t="s">
        <v>48</v>
      </c>
      <c r="B173" s="387"/>
      <c r="C173" s="388"/>
      <c r="D173" s="389"/>
      <c r="E173" s="390"/>
      <c r="F173" s="389"/>
      <c r="G173" s="389"/>
      <c r="H173" s="391"/>
    </row>
    <row r="174" spans="1:8" s="275" customFormat="1" ht="15.75" customHeight="1">
      <c r="A174" s="386" t="s">
        <v>178</v>
      </c>
      <c r="B174" s="387" t="s">
        <v>179</v>
      </c>
      <c r="C174" s="388"/>
      <c r="D174" s="389">
        <f>'[4]Actual 2020'!$BB$162</f>
        <v>36023794.57</v>
      </c>
      <c r="E174" s="390">
        <f>'[4]Actual 1st Sem. 2021'!$BB$162</f>
        <v>17379793.77</v>
      </c>
      <c r="F174" s="389">
        <f t="shared" si="8"/>
        <v>30724146.389999997</v>
      </c>
      <c r="G174" s="389">
        <v>48103940.16</v>
      </c>
      <c r="H174" s="391">
        <f>'[4]LBP Form No. 7 2022'!$BA$175</f>
        <v>45315590.39999999</v>
      </c>
    </row>
    <row r="175" spans="1:8" s="275" customFormat="1" ht="15.75" customHeight="1">
      <c r="A175" s="386" t="s">
        <v>11</v>
      </c>
      <c r="B175" s="387" t="s">
        <v>182</v>
      </c>
      <c r="C175" s="388"/>
      <c r="D175" s="389">
        <f>'[4]Actual 2020'!$BB$163</f>
        <v>1221800</v>
      </c>
      <c r="E175" s="390">
        <f>'[4]Actual 1st Sem. 2021'!$BB$163</f>
        <v>593100</v>
      </c>
      <c r="F175" s="389">
        <f t="shared" si="8"/>
        <v>7424223.36</v>
      </c>
      <c r="G175" s="389">
        <v>8017323.36</v>
      </c>
      <c r="H175" s="391">
        <f>'[4]LBP Form No. 7 2022'!$BA$176</f>
        <v>7552598.399999999</v>
      </c>
    </row>
    <row r="176" spans="1:8" s="275" customFormat="1" ht="15.75" customHeight="1">
      <c r="A176" s="386" t="s">
        <v>12</v>
      </c>
      <c r="B176" s="387" t="s">
        <v>183</v>
      </c>
      <c r="C176" s="388"/>
      <c r="D176" s="389">
        <f>'[4]Actual 2020'!$BB$164</f>
        <v>4014100.5900000003</v>
      </c>
      <c r="E176" s="390">
        <f>'[4]Actual 1st Sem. 2021'!$BB$164</f>
        <v>1951281.1500000001</v>
      </c>
      <c r="F176" s="389">
        <f t="shared" si="8"/>
        <v>4061738.7299999995</v>
      </c>
      <c r="G176" s="389">
        <v>6013019.88</v>
      </c>
      <c r="H176" s="391">
        <f>'[4]LBP Form No. 7 2022'!$BA$177</f>
        <v>7157233.199999999</v>
      </c>
    </row>
    <row r="177" spans="1:8" s="275" customFormat="1" ht="15.75" customHeight="1">
      <c r="A177" s="392" t="s">
        <v>181</v>
      </c>
      <c r="B177" s="387" t="s">
        <v>184</v>
      </c>
      <c r="C177" s="388"/>
      <c r="D177" s="389">
        <f>'[4]Actual 2020'!$BB$165</f>
        <v>1223800</v>
      </c>
      <c r="E177" s="390">
        <f>'[4]Actual 1st Sem. 2021'!$BB$165</f>
        <v>594600</v>
      </c>
      <c r="F177" s="389">
        <f t="shared" si="8"/>
        <v>936600</v>
      </c>
      <c r="G177" s="389">
        <v>1531200</v>
      </c>
      <c r="H177" s="391">
        <f>'[4]LBP Form No. 7 2022'!$BA$178</f>
        <v>1429200</v>
      </c>
    </row>
    <row r="178" spans="1:8" s="275" customFormat="1" ht="15.75" customHeight="1">
      <c r="A178" s="379" t="s">
        <v>80</v>
      </c>
      <c r="B178" s="393"/>
      <c r="C178" s="394"/>
      <c r="D178" s="389"/>
      <c r="E178" s="390"/>
      <c r="F178" s="389"/>
      <c r="G178" s="389"/>
      <c r="H178" s="391"/>
    </row>
    <row r="179" spans="1:8" s="275" customFormat="1" ht="15.75" customHeight="1">
      <c r="A179" s="392" t="s">
        <v>143</v>
      </c>
      <c r="B179" s="395" t="s">
        <v>180</v>
      </c>
      <c r="C179" s="396"/>
      <c r="D179" s="389">
        <f>'[4]Actual 2020'!$BB$166</f>
        <v>16615772.61</v>
      </c>
      <c r="E179" s="390">
        <f>'[4]Actual 1st Sem. 2021'!$BB$166</f>
        <v>6001323.67</v>
      </c>
      <c r="F179" s="389">
        <f t="shared" si="8"/>
        <v>23998676.33</v>
      </c>
      <c r="G179" s="389">
        <v>30000000</v>
      </c>
      <c r="H179" s="391">
        <f>'[4]LBP Form No. 7 2022'!$BA$179</f>
        <v>30000000</v>
      </c>
    </row>
    <row r="180" spans="1:8" s="275" customFormat="1" ht="15.75" customHeight="1" thickBot="1">
      <c r="A180" s="392" t="s">
        <v>80</v>
      </c>
      <c r="B180" s="395" t="s">
        <v>490</v>
      </c>
      <c r="C180" s="396"/>
      <c r="D180" s="389">
        <f>'[4]Actual 2020'!$BB$167</f>
        <v>1654359.53</v>
      </c>
      <c r="E180" s="390"/>
      <c r="F180" s="389"/>
      <c r="G180" s="389"/>
      <c r="H180" s="391"/>
    </row>
    <row r="181" spans="1:8" s="310" customFormat="1" ht="20.25" customHeight="1" thickBot="1" thickTop="1">
      <c r="A181" s="334" t="s">
        <v>777</v>
      </c>
      <c r="B181" s="335"/>
      <c r="C181" s="335"/>
      <c r="D181" s="336">
        <f>SUM(D157:D180)</f>
        <v>472403466.3799999</v>
      </c>
      <c r="E181" s="336">
        <f>SUM(E157:E179)</f>
        <v>224598737.72000003</v>
      </c>
      <c r="F181" s="336">
        <f>SUM(F157:F179)</f>
        <v>407265841.68</v>
      </c>
      <c r="G181" s="336">
        <f>SUM(G157:G179)</f>
        <v>631864579.4</v>
      </c>
      <c r="H181" s="336">
        <f>SUM(H157:H179)</f>
        <v>600241762</v>
      </c>
    </row>
    <row r="182" spans="1:8" s="275" customFormat="1" ht="15.75" customHeight="1" thickTop="1">
      <c r="A182" s="372" t="s">
        <v>778</v>
      </c>
      <c r="B182" s="373"/>
      <c r="C182" s="374"/>
      <c r="D182" s="375"/>
      <c r="E182" s="375"/>
      <c r="F182" s="375"/>
      <c r="G182" s="377"/>
      <c r="H182" s="397"/>
    </row>
    <row r="183" spans="1:9" s="275" customFormat="1" ht="15.75" customHeight="1">
      <c r="A183" s="398" t="s">
        <v>14</v>
      </c>
      <c r="B183" s="399" t="s">
        <v>186</v>
      </c>
      <c r="C183" s="400"/>
      <c r="D183" s="389">
        <f>'[4]Actual 2020'!$BB$170</f>
        <v>417925</v>
      </c>
      <c r="E183" s="390">
        <f>'[4]Actual 1st Sem. 2021'!$BB$169</f>
        <v>141000</v>
      </c>
      <c r="F183" s="389">
        <f aca="true" t="shared" si="9" ref="F183:F235">G183-E183</f>
        <v>1319000</v>
      </c>
      <c r="G183" s="389">
        <v>1460000</v>
      </c>
      <c r="H183" s="391">
        <f>'[4]LBP Form No. 7 2022'!$BA$182</f>
        <v>1500000</v>
      </c>
      <c r="I183" s="401">
        <f>'[4]LBP Form No. 7 2022'!$BA$182</f>
        <v>1500000</v>
      </c>
    </row>
    <row r="184" spans="1:8" s="275" customFormat="1" ht="15.75" customHeight="1" hidden="1">
      <c r="A184" s="398" t="s">
        <v>311</v>
      </c>
      <c r="B184" s="399" t="s">
        <v>312</v>
      </c>
      <c r="C184" s="400"/>
      <c r="D184" s="389">
        <v>0</v>
      </c>
      <c r="E184" s="390">
        <f>'[4]Actual 1st Sem. 2021'!$BB$170</f>
        <v>0</v>
      </c>
      <c r="F184" s="389">
        <f t="shared" si="9"/>
        <v>0</v>
      </c>
      <c r="G184" s="389">
        <v>0</v>
      </c>
      <c r="H184" s="391">
        <f>'[4]LBP Form No. 7 2022'!$BA$183</f>
        <v>0</v>
      </c>
    </row>
    <row r="185" spans="1:9" s="275" customFormat="1" ht="15.75" customHeight="1">
      <c r="A185" s="398" t="s">
        <v>15</v>
      </c>
      <c r="B185" s="399" t="s">
        <v>187</v>
      </c>
      <c r="C185" s="400"/>
      <c r="D185" s="389">
        <f>'[4]Actual 2020'!$BB$172</f>
        <v>1730248.8299999998</v>
      </c>
      <c r="E185" s="390">
        <f>'[4]Actual 1st Sem. 2021'!$BB$171</f>
        <v>400956.98</v>
      </c>
      <c r="F185" s="389">
        <f t="shared" si="9"/>
        <v>3297143.02</v>
      </c>
      <c r="G185" s="389">
        <v>3698100</v>
      </c>
      <c r="H185" s="391">
        <f>'[4]LBP Form No. 7 2022'!$BA$184</f>
        <v>3778100</v>
      </c>
      <c r="I185" s="401">
        <f>'[4]LBP Form No. 7 2022'!$BA$184</f>
        <v>3778100</v>
      </c>
    </row>
    <row r="186" spans="1:8" s="275" customFormat="1" ht="15.75" customHeight="1" hidden="1">
      <c r="A186" s="398" t="s">
        <v>531</v>
      </c>
      <c r="B186" s="399" t="s">
        <v>532</v>
      </c>
      <c r="C186" s="400"/>
      <c r="D186" s="389">
        <f>'[4]Actual 2020'!$AN$161</f>
        <v>0</v>
      </c>
      <c r="E186" s="390">
        <f>'[4]Actual 1st Sem. 2021'!$BB$172</f>
        <v>0</v>
      </c>
      <c r="F186" s="389">
        <f t="shared" si="9"/>
        <v>0</v>
      </c>
      <c r="G186" s="389">
        <v>0</v>
      </c>
      <c r="H186" s="391">
        <f>'[4]LBP Form No. 7 2022'!$BA$185</f>
        <v>0</v>
      </c>
    </row>
    <row r="187" spans="1:9" s="275" customFormat="1" ht="15.75" customHeight="1">
      <c r="A187" s="398" t="s">
        <v>362</v>
      </c>
      <c r="B187" s="399" t="s">
        <v>218</v>
      </c>
      <c r="C187" s="400"/>
      <c r="D187" s="389">
        <f>'[4]Actual 2020'!$BB$174</f>
        <v>3984226.87</v>
      </c>
      <c r="E187" s="390">
        <f>'[4]Actual 1st Sem. 2021'!$BB$173</f>
        <v>2904666.07</v>
      </c>
      <c r="F187" s="389">
        <f t="shared" si="9"/>
        <v>3795333.93</v>
      </c>
      <c r="G187" s="389">
        <v>6700000</v>
      </c>
      <c r="H187" s="391">
        <f>'[4]LBP Form No. 7 2022'!$BA$186</f>
        <v>7000000</v>
      </c>
      <c r="I187" s="401">
        <f>'[4]LBP Form No. 7 2022'!$BA$186</f>
        <v>7000000</v>
      </c>
    </row>
    <row r="188" spans="1:9" s="275" customFormat="1" ht="15.75" customHeight="1">
      <c r="A188" s="398" t="s">
        <v>42</v>
      </c>
      <c r="B188" s="399" t="s">
        <v>217</v>
      </c>
      <c r="C188" s="400"/>
      <c r="D188" s="389">
        <f>'[4]Actual 2020'!$BB$175</f>
        <v>3652631.7</v>
      </c>
      <c r="E188" s="390">
        <f>'[4]Actual 1st Sem. 2021'!$BB$174</f>
        <v>3390750</v>
      </c>
      <c r="F188" s="389">
        <f t="shared" si="9"/>
        <v>4140926</v>
      </c>
      <c r="G188" s="389">
        <v>7531676</v>
      </c>
      <c r="H188" s="391">
        <f>'[4]LBP Form No. 7 2022'!$BA$187</f>
        <v>5617797.61</v>
      </c>
      <c r="I188" s="401">
        <f>'[4]LBP Form No. 7 2022'!$BA$187</f>
        <v>5617797.61</v>
      </c>
    </row>
    <row r="189" spans="1:8" s="275" customFormat="1" ht="15.75" customHeight="1" hidden="1">
      <c r="A189" s="398" t="s">
        <v>779</v>
      </c>
      <c r="B189" s="399" t="s">
        <v>780</v>
      </c>
      <c r="C189" s="400"/>
      <c r="D189" s="389">
        <v>0</v>
      </c>
      <c r="E189" s="390">
        <f>'[4]Actual 1st Sem. 2021'!$BB$175</f>
        <v>0</v>
      </c>
      <c r="F189" s="389">
        <f t="shared" si="9"/>
        <v>0</v>
      </c>
      <c r="G189" s="389">
        <v>0</v>
      </c>
      <c r="H189" s="391">
        <f>'[4]LBP Form No. 7 2022'!$BA$188</f>
        <v>0</v>
      </c>
    </row>
    <row r="190" spans="1:9" s="275" customFormat="1" ht="15.75" customHeight="1">
      <c r="A190" s="398" t="s">
        <v>121</v>
      </c>
      <c r="B190" s="399" t="s">
        <v>255</v>
      </c>
      <c r="C190" s="400"/>
      <c r="D190" s="389">
        <f>'[4]Actual 2020'!$BB$177</f>
        <v>1023073.25</v>
      </c>
      <c r="E190" s="390">
        <f>'[4]Actual 1st Sem. 2021'!$BB$176</f>
        <v>592709</v>
      </c>
      <c r="F190" s="389">
        <f t="shared" si="9"/>
        <v>1607291</v>
      </c>
      <c r="G190" s="389">
        <v>2200000</v>
      </c>
      <c r="H190" s="391">
        <f>'[4]LBP Form No. 7 2022'!$BA$189</f>
        <v>1200000</v>
      </c>
      <c r="I190" s="401">
        <f>'[4]LBP Form No. 7 2022'!$BA$189</f>
        <v>1200000</v>
      </c>
    </row>
    <row r="191" spans="1:8" s="275" customFormat="1" ht="15.75" customHeight="1" hidden="1">
      <c r="A191" s="398" t="s">
        <v>302</v>
      </c>
      <c r="B191" s="399" t="s">
        <v>303</v>
      </c>
      <c r="C191" s="400"/>
      <c r="D191" s="389">
        <v>0</v>
      </c>
      <c r="E191" s="390">
        <f>'[4]Actual 1st Sem. 2021'!$BB$177</f>
        <v>0</v>
      </c>
      <c r="F191" s="389">
        <f t="shared" si="9"/>
        <v>0</v>
      </c>
      <c r="G191" s="389">
        <v>0</v>
      </c>
      <c r="H191" s="391">
        <f>'[4]LBP Form No. 7 2022'!$BA$190</f>
        <v>0</v>
      </c>
    </row>
    <row r="192" spans="1:9" s="275" customFormat="1" ht="15.75" customHeight="1">
      <c r="A192" s="398" t="s">
        <v>781</v>
      </c>
      <c r="B192" s="399" t="s">
        <v>228</v>
      </c>
      <c r="C192" s="400"/>
      <c r="D192" s="389">
        <f>'[4]Actual 2020'!$BB$179</f>
        <v>12661912.1</v>
      </c>
      <c r="E192" s="390">
        <f>'[4]Actual 1st Sem. 2021'!$BB$178</f>
        <v>0</v>
      </c>
      <c r="F192" s="389">
        <f t="shared" si="9"/>
        <v>10070000</v>
      </c>
      <c r="G192" s="389">
        <v>10070000</v>
      </c>
      <c r="H192" s="391">
        <f>'[4]LBP Form No. 7 2022'!$BA$191</f>
        <v>16598222</v>
      </c>
      <c r="I192" s="401">
        <f>'[4]LBP Form No. 7 2022'!$BA$191</f>
        <v>16598222</v>
      </c>
    </row>
    <row r="193" spans="1:9" s="275" customFormat="1" ht="15.75" customHeight="1">
      <c r="A193" s="398" t="s">
        <v>782</v>
      </c>
      <c r="B193" s="399" t="s">
        <v>264</v>
      </c>
      <c r="C193" s="400"/>
      <c r="D193" s="389">
        <f>'[4]Actual 2020'!$BB$180</f>
        <v>329330</v>
      </c>
      <c r="E193" s="390">
        <f>'[4]Actual 1st Sem. 2021'!$BB$179</f>
        <v>6601249</v>
      </c>
      <c r="F193" s="389">
        <f t="shared" si="9"/>
        <v>13698751</v>
      </c>
      <c r="G193" s="389">
        <v>20300000</v>
      </c>
      <c r="H193" s="391">
        <f>'[4]LBP Form No. 7 2022'!$BA$192</f>
        <v>10776242.5</v>
      </c>
      <c r="I193" s="401">
        <f>'[4]LBP Form No. 7 2022'!$BA$192</f>
        <v>10776242.5</v>
      </c>
    </row>
    <row r="194" spans="1:9" s="275" customFormat="1" ht="15.75" customHeight="1">
      <c r="A194" s="398" t="s">
        <v>188</v>
      </c>
      <c r="B194" s="399" t="s">
        <v>189</v>
      </c>
      <c r="C194" s="400"/>
      <c r="D194" s="389">
        <f>'[4]Actual 2020'!$BB$181</f>
        <v>6814548.38</v>
      </c>
      <c r="E194" s="390">
        <f>'[4]Actual 1st Sem. 2021'!$BB$180</f>
        <v>3508882.8899999997</v>
      </c>
      <c r="F194" s="389">
        <f t="shared" si="9"/>
        <v>9491117.11</v>
      </c>
      <c r="G194" s="389">
        <v>13000000</v>
      </c>
      <c r="H194" s="391">
        <f>'[4]LBP Form No. 7 2022'!$BA$193</f>
        <v>11000000</v>
      </c>
      <c r="I194" s="401">
        <f>'[4]LBP Form No. 7 2022'!$BA$193</f>
        <v>11000000</v>
      </c>
    </row>
    <row r="195" spans="1:9" s="275" customFormat="1" ht="15.75" customHeight="1">
      <c r="A195" s="398" t="s">
        <v>256</v>
      </c>
      <c r="B195" s="399" t="s">
        <v>257</v>
      </c>
      <c r="C195" s="400"/>
      <c r="D195" s="389">
        <f>'[4]Actual 2020'!$BB$182</f>
        <v>458423.5</v>
      </c>
      <c r="E195" s="390">
        <f>'[4]Actual 1st Sem. 2021'!$BB$181</f>
        <v>82249</v>
      </c>
      <c r="F195" s="389">
        <f t="shared" si="9"/>
        <v>417751</v>
      </c>
      <c r="G195" s="389">
        <v>500000</v>
      </c>
      <c r="H195" s="391">
        <f>'[4]LBP Form No. 7 2022'!$BA$194</f>
        <v>550000</v>
      </c>
      <c r="I195" s="401">
        <f>'[4]LBP Form No. 7 2022'!$BA$195</f>
        <v>350000</v>
      </c>
    </row>
    <row r="196" spans="1:8" s="275" customFormat="1" ht="15.75" customHeight="1">
      <c r="A196" s="398" t="s">
        <v>126</v>
      </c>
      <c r="B196" s="399" t="s">
        <v>223</v>
      </c>
      <c r="C196" s="400"/>
      <c r="D196" s="389">
        <f>'[4]Actual 2020'!$BB$183</f>
        <v>566730</v>
      </c>
      <c r="E196" s="390">
        <f>'[4]Actual 1st Sem. 2021'!$BB$182</f>
        <v>105730</v>
      </c>
      <c r="F196" s="389">
        <f t="shared" si="9"/>
        <v>694270</v>
      </c>
      <c r="G196" s="389">
        <v>800000</v>
      </c>
      <c r="H196" s="391">
        <f>'[4]LBP Form No. 7 2022'!$BA$195</f>
        <v>350000</v>
      </c>
    </row>
    <row r="197" spans="1:8" s="275" customFormat="1" ht="15.75" customHeight="1">
      <c r="A197" s="398" t="s">
        <v>190</v>
      </c>
      <c r="B197" s="399" t="s">
        <v>191</v>
      </c>
      <c r="C197" s="400"/>
      <c r="D197" s="389">
        <f>'[4]Actual 2020'!$BB$184</f>
        <v>15754199.280000001</v>
      </c>
      <c r="E197" s="390">
        <f>'[4]Actual 1st Sem. 2021'!$BB$183</f>
        <v>7167801.15</v>
      </c>
      <c r="F197" s="389">
        <f t="shared" si="9"/>
        <v>14778715.85</v>
      </c>
      <c r="G197" s="389">
        <v>21946517</v>
      </c>
      <c r="H197" s="391">
        <f>'[4]LBP Form No. 7 2022'!$BA$196</f>
        <v>23917645.259999998</v>
      </c>
    </row>
    <row r="198" spans="1:8" s="275" customFormat="1" ht="15.75" customHeight="1">
      <c r="A198" s="398" t="s">
        <v>139</v>
      </c>
      <c r="B198" s="399" t="s">
        <v>229</v>
      </c>
      <c r="C198" s="400"/>
      <c r="D198" s="389">
        <f>'[4]Actual 2020'!$BB$185</f>
        <v>3459224.26</v>
      </c>
      <c r="E198" s="390">
        <f>'[4]Actual 1st Sem. 2021'!$BB$184</f>
        <v>3181490.03</v>
      </c>
      <c r="F198" s="389">
        <f t="shared" si="9"/>
        <v>8898509.97</v>
      </c>
      <c r="G198" s="389">
        <v>12080000</v>
      </c>
      <c r="H198" s="391">
        <f>'[4]LBP Form No. 7 2022'!$BA$197</f>
        <v>10000000</v>
      </c>
    </row>
    <row r="199" spans="1:8" s="275" customFormat="1" ht="15.75" customHeight="1">
      <c r="A199" s="398" t="s">
        <v>140</v>
      </c>
      <c r="B199" s="399" t="s">
        <v>230</v>
      </c>
      <c r="C199" s="400"/>
      <c r="D199" s="389">
        <f>'[4]Actual 2020'!$BB$186</f>
        <v>8210868.27</v>
      </c>
      <c r="E199" s="390">
        <f>'[4]Actual 1st Sem. 2021'!$BB$185</f>
        <v>21312404.01</v>
      </c>
      <c r="F199" s="389">
        <f t="shared" si="9"/>
        <v>34687595.989999995</v>
      </c>
      <c r="G199" s="389">
        <v>56000000</v>
      </c>
      <c r="H199" s="391">
        <f>'[4]LBP Form No. 7 2022'!$BA$198</f>
        <v>65000000</v>
      </c>
    </row>
    <row r="200" spans="1:8" s="275" customFormat="1" ht="15.75" customHeight="1">
      <c r="A200" s="398" t="s">
        <v>219</v>
      </c>
      <c r="B200" s="399" t="s">
        <v>220</v>
      </c>
      <c r="C200" s="400"/>
      <c r="D200" s="389">
        <f>'[4]Actual 2020'!$BB$187</f>
        <v>301392</v>
      </c>
      <c r="E200" s="390">
        <f>'[4]Actual 1st Sem. 2021'!$BB$186</f>
        <v>110000</v>
      </c>
      <c r="F200" s="389">
        <f t="shared" si="9"/>
        <v>123000</v>
      </c>
      <c r="G200" s="389">
        <v>233000</v>
      </c>
      <c r="H200" s="391">
        <f>'[4]LBP Form No. 7 2022'!$BA$199</f>
        <v>310000</v>
      </c>
    </row>
    <row r="201" spans="1:8" s="275" customFormat="1" ht="15.75" customHeight="1">
      <c r="A201" s="398" t="s">
        <v>192</v>
      </c>
      <c r="B201" s="399" t="s">
        <v>193</v>
      </c>
      <c r="C201" s="400"/>
      <c r="D201" s="389">
        <f>'[4]Actual 2020'!$BB$188</f>
        <v>1156168.62</v>
      </c>
      <c r="E201" s="390">
        <f>'[4]Actual 1st Sem. 2021'!$BB$187</f>
        <v>1519465.86</v>
      </c>
      <c r="F201" s="389">
        <f t="shared" si="9"/>
        <v>2360534.1399999997</v>
      </c>
      <c r="G201" s="389">
        <v>3880000</v>
      </c>
      <c r="H201" s="391">
        <f>'[4]LBP Form No. 7 2022'!$BA$200</f>
        <v>4000000</v>
      </c>
    </row>
    <row r="202" spans="1:8" s="275" customFormat="1" ht="15.75" customHeight="1">
      <c r="A202" s="398" t="s">
        <v>194</v>
      </c>
      <c r="B202" s="399" t="s">
        <v>195</v>
      </c>
      <c r="C202" s="400"/>
      <c r="D202" s="389">
        <f>'[4]Actual 2020'!$BB$189</f>
        <v>1941004.31</v>
      </c>
      <c r="E202" s="390">
        <f>'[4]Actual 1st Sem. 2021'!$BB$188</f>
        <v>1620513.2300000002</v>
      </c>
      <c r="F202" s="389">
        <f t="shared" si="9"/>
        <v>2619486.7699999996</v>
      </c>
      <c r="G202" s="389">
        <v>4240000</v>
      </c>
      <c r="H202" s="391">
        <f>'[4]LBP Form No. 7 2022'!$BA$201</f>
        <v>4240000</v>
      </c>
    </row>
    <row r="203" spans="1:8" s="275" customFormat="1" ht="15.75" customHeight="1">
      <c r="A203" s="398" t="s">
        <v>115</v>
      </c>
      <c r="B203" s="399" t="s">
        <v>247</v>
      </c>
      <c r="C203" s="400"/>
      <c r="D203" s="389">
        <f>'[4]Actual 2020'!$BB$190</f>
        <v>8190</v>
      </c>
      <c r="E203" s="390">
        <f>'[4]Actual 1st Sem. 2021'!$BB$189</f>
        <v>0</v>
      </c>
      <c r="F203" s="389">
        <f t="shared" si="9"/>
        <v>20000</v>
      </c>
      <c r="G203" s="389">
        <v>20000</v>
      </c>
      <c r="H203" s="391">
        <f>'[4]LBP Form No. 7 2022'!$BA$202</f>
        <v>0</v>
      </c>
    </row>
    <row r="204" spans="1:8" s="275" customFormat="1" ht="15.75" customHeight="1">
      <c r="A204" s="398" t="s">
        <v>232</v>
      </c>
      <c r="B204" s="399" t="s">
        <v>233</v>
      </c>
      <c r="C204" s="400"/>
      <c r="D204" s="389">
        <f>'[4]Actual 2020'!$BB$191</f>
        <v>0</v>
      </c>
      <c r="E204" s="390">
        <f>'[4]Actual 1st Sem. 2021'!$BB$190</f>
        <v>0</v>
      </c>
      <c r="F204" s="389">
        <f t="shared" si="9"/>
        <v>120000</v>
      </c>
      <c r="G204" s="389">
        <v>120000</v>
      </c>
      <c r="H204" s="391">
        <f>'[4]LBP Form No. 7 2022'!$BA$203</f>
        <v>0</v>
      </c>
    </row>
    <row r="205" spans="1:8" s="275" customFormat="1" ht="15.75" customHeight="1">
      <c r="A205" s="398" t="s">
        <v>293</v>
      </c>
      <c r="B205" s="399" t="s">
        <v>300</v>
      </c>
      <c r="C205" s="400"/>
      <c r="D205" s="389">
        <f>'[4]Actual 2020'!$BB$192</f>
        <v>0</v>
      </c>
      <c r="E205" s="390">
        <f>'[4]Actual 1st Sem. 2021'!$BB$191</f>
        <v>0</v>
      </c>
      <c r="F205" s="389">
        <f t="shared" si="9"/>
        <v>276500</v>
      </c>
      <c r="G205" s="389">
        <v>276500</v>
      </c>
      <c r="H205" s="391">
        <f>'[4]LBP Form No. 7 2022'!$BA$204</f>
        <v>0</v>
      </c>
    </row>
    <row r="206" spans="1:8" s="275" customFormat="1" ht="15.75" customHeight="1" hidden="1">
      <c r="A206" s="398" t="s">
        <v>412</v>
      </c>
      <c r="B206" s="399" t="s">
        <v>413</v>
      </c>
      <c r="C206" s="400"/>
      <c r="D206" s="389">
        <v>0</v>
      </c>
      <c r="E206" s="390">
        <f>'[4]Actual 1st Sem. 2021'!$BB$192</f>
        <v>0</v>
      </c>
      <c r="F206" s="389">
        <f t="shared" si="9"/>
        <v>0</v>
      </c>
      <c r="G206" s="389">
        <v>0</v>
      </c>
      <c r="H206" s="391">
        <f>'[4]LBP Form No. 7 2022'!$BA$205</f>
        <v>0</v>
      </c>
    </row>
    <row r="207" spans="1:8" s="275" customFormat="1" ht="15.75" customHeight="1">
      <c r="A207" s="398" t="s">
        <v>310</v>
      </c>
      <c r="B207" s="399" t="s">
        <v>309</v>
      </c>
      <c r="C207" s="400"/>
      <c r="D207" s="389">
        <f>'[4]Actual 2020'!$BB$194</f>
        <v>827480</v>
      </c>
      <c r="E207" s="390">
        <f>'[4]Actual 1st Sem. 2021'!$BB$193</f>
        <v>73000</v>
      </c>
      <c r="F207" s="389">
        <f t="shared" si="9"/>
        <v>1504051.05</v>
      </c>
      <c r="G207" s="389">
        <v>1577051.05</v>
      </c>
      <c r="H207" s="391">
        <f>'[4]LBP Form No. 7 2022'!$BA$206</f>
        <v>0</v>
      </c>
    </row>
    <row r="208" spans="1:8" s="275" customFormat="1" ht="15.75" customHeight="1">
      <c r="A208" s="398" t="s">
        <v>354</v>
      </c>
      <c r="B208" s="399" t="s">
        <v>355</v>
      </c>
      <c r="C208" s="400"/>
      <c r="D208" s="389">
        <f>'[4]Actual 2020'!$BB$195</f>
        <v>20000000</v>
      </c>
      <c r="E208" s="390">
        <f>'[4]Actual 1st Sem. 2021'!$BB$194</f>
        <v>10000000</v>
      </c>
      <c r="F208" s="389">
        <f>G208-E208</f>
        <v>10000000</v>
      </c>
      <c r="G208" s="389">
        <v>20000000</v>
      </c>
      <c r="H208" s="391">
        <f>'[4]LBP Form No. 7 2022'!$BA$207</f>
        <v>20000000</v>
      </c>
    </row>
    <row r="209" spans="1:8" s="275" customFormat="1" ht="15.75" customHeight="1">
      <c r="A209" s="398" t="s">
        <v>202</v>
      </c>
      <c r="B209" s="399" t="s">
        <v>203</v>
      </c>
      <c r="C209" s="400"/>
      <c r="D209" s="389">
        <f>'[4]Actual 2020'!$BB$196</f>
        <v>2564876.5</v>
      </c>
      <c r="E209" s="390">
        <f>'[4]Actual 1st Sem. 2021'!$BB$195</f>
        <v>2529735</v>
      </c>
      <c r="F209" s="389">
        <f t="shared" si="9"/>
        <v>2131096.2800000003</v>
      </c>
      <c r="G209" s="389">
        <v>4660831.28</v>
      </c>
      <c r="H209" s="391">
        <f>'[4]LBP Form No. 7 2022'!$BA$208</f>
        <v>5258458.07</v>
      </c>
    </row>
    <row r="210" spans="1:8" s="275" customFormat="1" ht="15.75" customHeight="1" hidden="1">
      <c r="A210" s="398" t="s">
        <v>783</v>
      </c>
      <c r="B210" s="399" t="s">
        <v>784</v>
      </c>
      <c r="C210" s="400"/>
      <c r="D210" s="389">
        <v>0</v>
      </c>
      <c r="E210" s="390">
        <f>'[4]Actual 1st Sem. 2021'!$BB$196</f>
        <v>0</v>
      </c>
      <c r="F210" s="389">
        <f t="shared" si="9"/>
        <v>0</v>
      </c>
      <c r="G210" s="389">
        <v>0</v>
      </c>
      <c r="H210" s="391">
        <f>'[4]LBP Form No. 7 2022'!$BA$209</f>
        <v>0</v>
      </c>
    </row>
    <row r="211" spans="1:8" s="275" customFormat="1" ht="15.75" customHeight="1">
      <c r="A211" s="398" t="s">
        <v>360</v>
      </c>
      <c r="B211" s="399" t="s">
        <v>361</v>
      </c>
      <c r="C211" s="400"/>
      <c r="D211" s="389">
        <f>'[4]Actual 2020'!$BB$198</f>
        <v>223252</v>
      </c>
      <c r="E211" s="390">
        <f>'[4]Actual 1st Sem. 2021'!$BB$197</f>
        <v>162963</v>
      </c>
      <c r="F211" s="389">
        <f t="shared" si="9"/>
        <v>237037</v>
      </c>
      <c r="G211" s="389">
        <v>400000</v>
      </c>
      <c r="H211" s="391">
        <f>'[4]LBP Form No. 7 2022'!$BA$210</f>
        <v>400000</v>
      </c>
    </row>
    <row r="212" spans="1:8" s="275" customFormat="1" ht="15.75" customHeight="1">
      <c r="A212" s="398" t="s">
        <v>19</v>
      </c>
      <c r="B212" s="399" t="s">
        <v>199</v>
      </c>
      <c r="C212" s="400"/>
      <c r="D212" s="389">
        <f>'[4]Actual 2020'!$BB$199</f>
        <v>1934000</v>
      </c>
      <c r="E212" s="390">
        <f>'[4]Actual 1st Sem. 2021'!$BB$198</f>
        <v>405000</v>
      </c>
      <c r="F212" s="389">
        <f t="shared" si="9"/>
        <v>3095000</v>
      </c>
      <c r="G212" s="389">
        <v>3500000</v>
      </c>
      <c r="H212" s="391">
        <f>'[4]LBP Form No. 7 2022'!$BA$211</f>
        <v>3500000</v>
      </c>
    </row>
    <row r="213" spans="1:8" s="275" customFormat="1" ht="15.75" customHeight="1">
      <c r="A213" s="398" t="s">
        <v>113</v>
      </c>
      <c r="B213" s="399" t="s">
        <v>200</v>
      </c>
      <c r="C213" s="400"/>
      <c r="D213" s="389">
        <f>'[4]Actual 2020'!$BB$200</f>
        <v>70077682.55000001</v>
      </c>
      <c r="E213" s="390">
        <f>'[4]Actual 1st Sem. 2021'!$BB$199</f>
        <v>44371428.84</v>
      </c>
      <c r="F213" s="389">
        <f t="shared" si="9"/>
        <v>123782079.16</v>
      </c>
      <c r="G213" s="389">
        <v>168153508</v>
      </c>
      <c r="H213" s="391">
        <f>'[4]LBP Form No. 7 2022'!$BA$212</f>
        <v>217739970</v>
      </c>
    </row>
    <row r="214" spans="1:8" s="275" customFormat="1" ht="15.75" customHeight="1">
      <c r="A214" s="398" t="s">
        <v>112</v>
      </c>
      <c r="B214" s="399" t="s">
        <v>258</v>
      </c>
      <c r="C214" s="400"/>
      <c r="D214" s="389">
        <f>'[4]Actual 2020'!$BB$201</f>
        <v>131766735.34</v>
      </c>
      <c r="E214" s="390">
        <f>'[4]Actual 1st Sem. 2021'!$BB$200</f>
        <v>54376773.01</v>
      </c>
      <c r="F214" s="389">
        <f t="shared" si="9"/>
        <v>80750226.99000001</v>
      </c>
      <c r="G214" s="389">
        <v>135127000</v>
      </c>
      <c r="H214" s="391">
        <f>'[4]LBP Form No. 7 2022'!$BA$213</f>
        <v>137001000</v>
      </c>
    </row>
    <row r="215" spans="1:8" s="275" customFormat="1" ht="15.75" customHeight="1">
      <c r="A215" s="398" t="s">
        <v>132</v>
      </c>
      <c r="B215" s="399" t="s">
        <v>261</v>
      </c>
      <c r="C215" s="400"/>
      <c r="D215" s="389">
        <f>'[4]Actual 2020'!$BB$202</f>
        <v>2686369.76</v>
      </c>
      <c r="E215" s="390">
        <f>'[4]Actual 1st Sem. 2021'!$BB$201</f>
        <v>1698306.84</v>
      </c>
      <c r="F215" s="389">
        <f t="shared" si="9"/>
        <v>4541693.16</v>
      </c>
      <c r="G215" s="389">
        <v>6240000</v>
      </c>
      <c r="H215" s="391">
        <f>'[4]LBP Form No. 7 2022'!$BA$214</f>
        <v>6720000</v>
      </c>
    </row>
    <row r="216" spans="1:8" s="275" customFormat="1" ht="15.75" customHeight="1">
      <c r="A216" s="398" t="s">
        <v>111</v>
      </c>
      <c r="B216" s="399" t="s">
        <v>216</v>
      </c>
      <c r="C216" s="400"/>
      <c r="D216" s="389">
        <f>'[4]Actual 2020'!$BB$203</f>
        <v>33385585.39</v>
      </c>
      <c r="E216" s="390">
        <f>'[4]Actual 1st Sem. 2021'!$BB$202</f>
        <v>15267925.4</v>
      </c>
      <c r="F216" s="389">
        <f t="shared" si="9"/>
        <v>22511034.6</v>
      </c>
      <c r="G216" s="389">
        <v>37778960</v>
      </c>
      <c r="H216" s="391">
        <f>'[4]LBP Form No. 7 2022'!$BA$215</f>
        <v>45227000</v>
      </c>
    </row>
    <row r="217" spans="1:8" s="275" customFormat="1" ht="15.75" customHeight="1">
      <c r="A217" s="398" t="s">
        <v>259</v>
      </c>
      <c r="B217" s="399" t="s">
        <v>260</v>
      </c>
      <c r="C217" s="400"/>
      <c r="D217" s="389">
        <f>'[4]Actual 2020'!$BB$204</f>
        <v>34632835.67999999</v>
      </c>
      <c r="E217" s="390">
        <f>'[4]Actual 1st Sem. 2021'!$BB$203</f>
        <v>16002771.649999999</v>
      </c>
      <c r="F217" s="389">
        <f t="shared" si="9"/>
        <v>33363284.35</v>
      </c>
      <c r="G217" s="389">
        <v>49366056</v>
      </c>
      <c r="H217" s="391">
        <f>'[4]LBP Form No. 7 2022'!$BA$216</f>
        <v>83342448</v>
      </c>
    </row>
    <row r="218" spans="1:8" s="275" customFormat="1" ht="15.75" customHeight="1">
      <c r="A218" s="398" t="s">
        <v>237</v>
      </c>
      <c r="B218" s="399" t="s">
        <v>235</v>
      </c>
      <c r="C218" s="400"/>
      <c r="D218" s="389">
        <f>'[4]Actual 2020'!$BB$205</f>
        <v>24764241.75</v>
      </c>
      <c r="E218" s="390">
        <f>'[4]Actual 1st Sem. 2021'!$BB$204</f>
        <v>1248050</v>
      </c>
      <c r="F218" s="389">
        <f t="shared" si="9"/>
        <v>28751950</v>
      </c>
      <c r="G218" s="389">
        <v>30000000</v>
      </c>
      <c r="H218" s="391">
        <f>'[4]LBP Form No. 7 2022'!$BA$217</f>
        <v>17000000</v>
      </c>
    </row>
    <row r="219" spans="1:8" s="275" customFormat="1" ht="15.75" customHeight="1">
      <c r="A219" s="398" t="s">
        <v>236</v>
      </c>
      <c r="B219" s="399" t="s">
        <v>225</v>
      </c>
      <c r="C219" s="400"/>
      <c r="D219" s="389">
        <f>'[4]Actual 2020'!$BB$206</f>
        <v>1503374.5</v>
      </c>
      <c r="E219" s="390">
        <f>'[4]Actual 1st Sem. 2021'!$BB$205</f>
        <v>2503145.5</v>
      </c>
      <c r="F219" s="389">
        <f t="shared" si="9"/>
        <v>26526854.5</v>
      </c>
      <c r="G219" s="389">
        <v>29030000</v>
      </c>
      <c r="H219" s="391">
        <f>'[4]LBP Form No. 7 2022'!$BA$218</f>
        <v>26180000</v>
      </c>
    </row>
    <row r="220" spans="1:8" s="275" customFormat="1" ht="15.75" customHeight="1">
      <c r="A220" s="398" t="s">
        <v>214</v>
      </c>
      <c r="B220" s="399" t="s">
        <v>215</v>
      </c>
      <c r="C220" s="400"/>
      <c r="D220" s="389">
        <f>'[4]Actual 2020'!$BB$207</f>
        <v>2305936.6799999997</v>
      </c>
      <c r="E220" s="390">
        <f>'[4]Actual 1st Sem. 2021'!$BB$206</f>
        <v>1224532.9</v>
      </c>
      <c r="F220" s="389">
        <f t="shared" si="9"/>
        <v>4790467.1</v>
      </c>
      <c r="G220" s="389">
        <v>6015000</v>
      </c>
      <c r="H220" s="391">
        <f>'[4]LBP Form No. 7 2022'!$BA$219</f>
        <v>13530000</v>
      </c>
    </row>
    <row r="221" spans="1:8" s="275" customFormat="1" ht="15.75" customHeight="1">
      <c r="A221" s="398" t="s">
        <v>238</v>
      </c>
      <c r="B221" s="399" t="s">
        <v>213</v>
      </c>
      <c r="C221" s="400"/>
      <c r="D221" s="389">
        <f>'[4]Actual 2020'!$BB$208</f>
        <v>3805140</v>
      </c>
      <c r="E221" s="390">
        <f>'[4]Actual 1st Sem. 2021'!$BB$207</f>
        <v>3360080</v>
      </c>
      <c r="F221" s="389">
        <f t="shared" si="9"/>
        <v>2039920</v>
      </c>
      <c r="G221" s="389">
        <v>5400000</v>
      </c>
      <c r="H221" s="391">
        <f>'[4]LBP Form No. 7 2022'!$BA$220</f>
        <v>5000000</v>
      </c>
    </row>
    <row r="222" spans="1:8" s="275" customFormat="1" ht="15.75" customHeight="1">
      <c r="A222" s="398" t="s">
        <v>785</v>
      </c>
      <c r="B222" s="399" t="s">
        <v>239</v>
      </c>
      <c r="C222" s="400"/>
      <c r="D222" s="389">
        <f>'[4]Actual 2020'!$BB$209</f>
        <v>0</v>
      </c>
      <c r="E222" s="390">
        <f>'[4]Actual 1st Sem. 2021'!$BB$208</f>
        <v>0</v>
      </c>
      <c r="F222" s="389">
        <f t="shared" si="9"/>
        <v>150000</v>
      </c>
      <c r="G222" s="389">
        <v>150000</v>
      </c>
      <c r="H222" s="391">
        <f>'[4]LBP Form No. 7 2022'!$BA$221</f>
        <v>150000</v>
      </c>
    </row>
    <row r="223" spans="1:8" s="275" customFormat="1" ht="15.75" customHeight="1">
      <c r="A223" s="398" t="s">
        <v>786</v>
      </c>
      <c r="B223" s="399" t="s">
        <v>240</v>
      </c>
      <c r="C223" s="400"/>
      <c r="D223" s="389">
        <f>'[4]Actual 2020'!$BB$210</f>
        <v>13685</v>
      </c>
      <c r="E223" s="390">
        <f>'[4]Actual 1st Sem. 2021'!$BB$209</f>
        <v>0</v>
      </c>
      <c r="F223" s="389">
        <f t="shared" si="9"/>
        <v>50000</v>
      </c>
      <c r="G223" s="389">
        <v>50000</v>
      </c>
      <c r="H223" s="391">
        <f>'[4]LBP Form No. 7 2022'!$BA$222</f>
        <v>100000</v>
      </c>
    </row>
    <row r="224" spans="1:8" s="275" customFormat="1" ht="15.75" customHeight="1">
      <c r="A224" s="398" t="s">
        <v>787</v>
      </c>
      <c r="B224" s="399" t="s">
        <v>221</v>
      </c>
      <c r="C224" s="400"/>
      <c r="D224" s="389">
        <f>'[4]Actual 2020'!$BB$211</f>
        <v>2589000</v>
      </c>
      <c r="E224" s="390">
        <f>'[4]Actual 1st Sem. 2021'!$BB$210</f>
        <v>385000</v>
      </c>
      <c r="F224" s="389">
        <f t="shared" si="9"/>
        <v>3115000</v>
      </c>
      <c r="G224" s="389">
        <v>3500000</v>
      </c>
      <c r="H224" s="391">
        <f>'[4]LBP Form No. 7 2022'!$BA$223</f>
        <v>3500000</v>
      </c>
    </row>
    <row r="225" spans="1:8" s="275" customFormat="1" ht="15.75" customHeight="1">
      <c r="A225" s="398" t="s">
        <v>555</v>
      </c>
      <c r="B225" s="399" t="s">
        <v>554</v>
      </c>
      <c r="C225" s="400"/>
      <c r="D225" s="389">
        <v>0</v>
      </c>
      <c r="E225" s="390">
        <v>0</v>
      </c>
      <c r="F225" s="389">
        <f t="shared" si="9"/>
        <v>0</v>
      </c>
      <c r="G225" s="389">
        <v>0</v>
      </c>
      <c r="H225" s="391">
        <f>'[4]LBP Form No. 7 2022'!$BA$224</f>
        <v>20000000</v>
      </c>
    </row>
    <row r="226" spans="1:8" s="275" customFormat="1" ht="15.75" customHeight="1">
      <c r="A226" s="398" t="s">
        <v>296</v>
      </c>
      <c r="B226" s="399" t="s">
        <v>297</v>
      </c>
      <c r="C226" s="400"/>
      <c r="D226" s="389">
        <f>'[4]Actual 2020'!$BB$212</f>
        <v>235926.08</v>
      </c>
      <c r="E226" s="390">
        <f>'[4]Actual 1st Sem. 2021'!$BB$211</f>
        <v>81929.05</v>
      </c>
      <c r="F226" s="389">
        <f t="shared" si="9"/>
        <v>778070.95</v>
      </c>
      <c r="G226" s="389">
        <v>860000</v>
      </c>
      <c r="H226" s="391">
        <f>'[4]LBP Form No. 7 2022'!$BA$225</f>
        <v>710000</v>
      </c>
    </row>
    <row r="227" spans="1:8" s="275" customFormat="1" ht="15.75" customHeight="1">
      <c r="A227" s="398" t="s">
        <v>21</v>
      </c>
      <c r="B227" s="399" t="s">
        <v>204</v>
      </c>
      <c r="C227" s="400"/>
      <c r="D227" s="389">
        <f>'[4]Actual 2020'!$BB$213</f>
        <v>591750</v>
      </c>
      <c r="E227" s="390">
        <f>'[4]Actual 1st Sem. 2021'!$BB$212</f>
        <v>515250</v>
      </c>
      <c r="F227" s="389">
        <f t="shared" si="9"/>
        <v>584750</v>
      </c>
      <c r="G227" s="389">
        <v>1100000</v>
      </c>
      <c r="H227" s="391">
        <f>'[4]LBP Form No. 7 2022'!$BA$226</f>
        <v>1050000</v>
      </c>
    </row>
    <row r="228" spans="1:8" s="275" customFormat="1" ht="15.75" customHeight="1">
      <c r="A228" s="398" t="s">
        <v>22</v>
      </c>
      <c r="B228" s="399" t="s">
        <v>241</v>
      </c>
      <c r="C228" s="400"/>
      <c r="D228" s="389">
        <f>'[4]Actual 2020'!$BB$214</f>
        <v>8970536.07</v>
      </c>
      <c r="E228" s="390">
        <f>'[4]Actual 1st Sem. 2021'!$BB$213</f>
        <v>4898494.75</v>
      </c>
      <c r="F228" s="389">
        <f t="shared" si="9"/>
        <v>4121505.25</v>
      </c>
      <c r="G228" s="389">
        <v>9020000</v>
      </c>
      <c r="H228" s="391">
        <f>'[4]LBP Form No. 7 2022'!$BA$227</f>
        <v>10000000</v>
      </c>
    </row>
    <row r="229" spans="1:8" s="275" customFormat="1" ht="15.75" customHeight="1">
      <c r="A229" s="398" t="s">
        <v>17</v>
      </c>
      <c r="B229" s="399" t="s">
        <v>196</v>
      </c>
      <c r="C229" s="400"/>
      <c r="D229" s="389">
        <f>'[4]Actual 2020'!$BB$215</f>
        <v>3255129.6</v>
      </c>
      <c r="E229" s="390">
        <f>'[4]Actual 1st Sem. 2021'!$BB$214</f>
        <v>1007036.8</v>
      </c>
      <c r="F229" s="389">
        <f t="shared" si="9"/>
        <v>2092963.2</v>
      </c>
      <c r="G229" s="389">
        <v>3100000</v>
      </c>
      <c r="H229" s="391">
        <f>'[4]LBP Form No. 7 2022'!$BA$228</f>
        <v>2700000</v>
      </c>
    </row>
    <row r="230" spans="1:8" s="275" customFormat="1" ht="15.75" customHeight="1">
      <c r="A230" s="402" t="s">
        <v>248</v>
      </c>
      <c r="B230" s="387" t="s">
        <v>227</v>
      </c>
      <c r="C230" s="400"/>
      <c r="D230" s="389">
        <f>'[4]Actual 2020'!$BB$216</f>
        <v>963589.9</v>
      </c>
      <c r="E230" s="390">
        <f>'[4]Actual 1st Sem. 2021'!$BB$215</f>
        <v>415497.48</v>
      </c>
      <c r="F230" s="389">
        <f t="shared" si="9"/>
        <v>579502.52</v>
      </c>
      <c r="G230" s="389">
        <v>995000</v>
      </c>
      <c r="H230" s="391">
        <f>'[4]LBP Form No. 7 2022'!$BA$229</f>
        <v>1010000</v>
      </c>
    </row>
    <row r="231" spans="1:8" s="275" customFormat="1" ht="15.75" customHeight="1">
      <c r="A231" s="398" t="s">
        <v>18</v>
      </c>
      <c r="B231" s="399" t="s">
        <v>197</v>
      </c>
      <c r="C231" s="400"/>
      <c r="D231" s="389">
        <f>'[4]Actual 2020'!$BB$217</f>
        <v>8695273.46</v>
      </c>
      <c r="E231" s="390">
        <f>'[4]Actual 1st Sem. 2021'!$BB$216</f>
        <v>2626773.75</v>
      </c>
      <c r="F231" s="389">
        <f t="shared" si="9"/>
        <v>8513226.25</v>
      </c>
      <c r="G231" s="389">
        <v>11140000</v>
      </c>
      <c r="H231" s="391">
        <f>'[4]LBP Form No. 7 2022'!$BA$230</f>
        <v>15000000</v>
      </c>
    </row>
    <row r="232" spans="1:8" s="275" customFormat="1" ht="15.75" customHeight="1">
      <c r="A232" s="402" t="s">
        <v>114</v>
      </c>
      <c r="B232" s="387" t="s">
        <v>234</v>
      </c>
      <c r="C232" s="400"/>
      <c r="D232" s="389">
        <f>'[4]Actual 2020'!$BB$218</f>
        <v>0</v>
      </c>
      <c r="E232" s="390">
        <f>'[4]Actual 1st Sem. 2021'!$BB$217</f>
        <v>0</v>
      </c>
      <c r="F232" s="389">
        <f t="shared" si="9"/>
        <v>1050000</v>
      </c>
      <c r="G232" s="389">
        <v>1050000</v>
      </c>
      <c r="H232" s="391">
        <f>'[4]LBP Form No. 7 2022'!$BA$231</f>
        <v>1010000</v>
      </c>
    </row>
    <row r="233" spans="1:8" s="275" customFormat="1" ht="15.75" customHeight="1">
      <c r="A233" s="402" t="s">
        <v>79</v>
      </c>
      <c r="B233" s="387" t="s">
        <v>198</v>
      </c>
      <c r="C233" s="400"/>
      <c r="D233" s="389">
        <f>'[4]Actual 2020'!$BB$219</f>
        <v>337000</v>
      </c>
      <c r="E233" s="390">
        <f>'[4]Actual 1st Sem. 2021'!$BB$218</f>
        <v>94500</v>
      </c>
      <c r="F233" s="389">
        <f>G233-E233</f>
        <v>598500</v>
      </c>
      <c r="G233" s="389">
        <v>693000</v>
      </c>
      <c r="H233" s="391">
        <f>'[4]LBP Form No. 7 2022'!$BA$232</f>
        <v>393000</v>
      </c>
    </row>
    <row r="234" spans="1:8" s="275" customFormat="1" ht="15.75" customHeight="1">
      <c r="A234" s="402" t="s">
        <v>43</v>
      </c>
      <c r="B234" s="387" t="s">
        <v>224</v>
      </c>
      <c r="C234" s="400"/>
      <c r="D234" s="389">
        <f>'[4]Actual 2020'!$BB$220</f>
        <v>63340</v>
      </c>
      <c r="E234" s="390">
        <f>'[4]Actual 1st Sem. 2021'!$BB$219</f>
        <v>24230</v>
      </c>
      <c r="F234" s="389">
        <f t="shared" si="9"/>
        <v>337770</v>
      </c>
      <c r="G234" s="389">
        <v>362000</v>
      </c>
      <c r="H234" s="391">
        <f>'[4]LBP Form No. 7 2022'!$BA$233</f>
        <v>190852</v>
      </c>
    </row>
    <row r="235" spans="1:8" s="275" customFormat="1" ht="15.75" customHeight="1">
      <c r="A235" s="398" t="s">
        <v>20</v>
      </c>
      <c r="B235" s="399" t="s">
        <v>201</v>
      </c>
      <c r="C235" s="400"/>
      <c r="D235" s="389">
        <f>'[4]Actual 2020'!$BB$221</f>
        <v>6693922.48</v>
      </c>
      <c r="E235" s="390">
        <f>'[4]Actual 1st Sem. 2021'!$BB$220</f>
        <v>3827500</v>
      </c>
      <c r="F235" s="389">
        <f t="shared" si="9"/>
        <v>9172500</v>
      </c>
      <c r="G235" s="389">
        <v>13000000</v>
      </c>
      <c r="H235" s="391">
        <f>'[4]LBP Form No. 7 2022'!$BA$234</f>
        <v>11250000</v>
      </c>
    </row>
    <row r="236" spans="1:8" s="275" customFormat="1" ht="15.75" customHeight="1">
      <c r="A236" s="398" t="s">
        <v>23</v>
      </c>
      <c r="B236" s="387" t="s">
        <v>185</v>
      </c>
      <c r="C236" s="388"/>
      <c r="D236" s="389"/>
      <c r="E236" s="390"/>
      <c r="F236" s="389"/>
      <c r="G236" s="389"/>
      <c r="H236" s="391"/>
    </row>
    <row r="237" spans="1:8" s="275" customFormat="1" ht="15.75" customHeight="1" hidden="1">
      <c r="A237" s="147" t="s">
        <v>562</v>
      </c>
      <c r="B237" s="387"/>
      <c r="C237" s="388"/>
      <c r="D237" s="389">
        <v>0</v>
      </c>
      <c r="E237" s="390">
        <v>0</v>
      </c>
      <c r="F237" s="389">
        <f>G237-E237</f>
        <v>0</v>
      </c>
      <c r="G237" s="389">
        <v>0</v>
      </c>
      <c r="H237" s="391">
        <f>'[5]Mayor'!$G$49</f>
        <v>0</v>
      </c>
    </row>
    <row r="238" spans="1:8" s="275" customFormat="1" ht="15.75" customHeight="1">
      <c r="A238" s="147" t="s">
        <v>563</v>
      </c>
      <c r="B238" s="387"/>
      <c r="C238" s="388"/>
      <c r="D238" s="389">
        <v>0</v>
      </c>
      <c r="E238" s="390">
        <v>0</v>
      </c>
      <c r="F238" s="389">
        <f>G238-E238</f>
        <v>0</v>
      </c>
      <c r="G238" s="389">
        <v>0</v>
      </c>
      <c r="H238" s="391">
        <f>'[4]LBP Form No. 7 2022'!$BA$237</f>
        <v>38170000</v>
      </c>
    </row>
    <row r="239" spans="1:8" s="275" customFormat="1" ht="15.75" customHeight="1">
      <c r="A239" s="146" t="s">
        <v>471</v>
      </c>
      <c r="B239" s="403"/>
      <c r="C239" s="403"/>
      <c r="D239" s="389">
        <f>'[4]Actual 2020'!$BB$290</f>
        <v>0</v>
      </c>
      <c r="E239" s="390">
        <f>'[4]Actual 1st Sem. 2021'!$BB$283</f>
        <v>17536568</v>
      </c>
      <c r="F239" s="389">
        <f>G239-E239</f>
        <v>3688270.6400000006</v>
      </c>
      <c r="G239" s="389">
        <v>21224838.64</v>
      </c>
      <c r="H239" s="391">
        <f>'[4]LBP Form No. 7 2022'!$BA$238</f>
        <v>23643776.54</v>
      </c>
    </row>
    <row r="240" spans="1:8" s="275" customFormat="1" ht="15.75" customHeight="1">
      <c r="A240" s="230" t="s">
        <v>75</v>
      </c>
      <c r="B240" s="403"/>
      <c r="C240" s="403"/>
      <c r="D240" s="389">
        <f>'[4]Actual 2020'!$BB$223</f>
        <v>1790794.25</v>
      </c>
      <c r="E240" s="390">
        <f>'[4]Actual 1st Sem. 2021'!$BB$222</f>
        <v>1424502.5</v>
      </c>
      <c r="F240" s="389">
        <f aca="true" t="shared" si="10" ref="F240:F302">G240-E240</f>
        <v>75497.5</v>
      </c>
      <c r="G240" s="389">
        <v>1500000</v>
      </c>
      <c r="H240" s="391">
        <f>'[4]LBP Form No. 7 2022'!$BA$239</f>
        <v>1500000</v>
      </c>
    </row>
    <row r="241" spans="1:8" s="275" customFormat="1" ht="15.75" customHeight="1">
      <c r="A241" s="230" t="s">
        <v>131</v>
      </c>
      <c r="B241" s="403"/>
      <c r="C241" s="403"/>
      <c r="D241" s="389">
        <f>'[4]Actual 2020'!$BB$224</f>
        <v>9766520</v>
      </c>
      <c r="E241" s="390">
        <f>'[4]Actual 1st Sem. 2021'!$BB$223</f>
        <v>0</v>
      </c>
      <c r="F241" s="389">
        <f t="shared" si="10"/>
        <v>10000000</v>
      </c>
      <c r="G241" s="389">
        <v>10000000</v>
      </c>
      <c r="H241" s="391">
        <f>'[4]LBP Form No. 7 2022'!$BA$240</f>
        <v>10000000</v>
      </c>
    </row>
    <row r="242" spans="1:8" s="275" customFormat="1" ht="15.75" customHeight="1">
      <c r="A242" s="230" t="s">
        <v>459</v>
      </c>
      <c r="B242" s="403"/>
      <c r="C242" s="403"/>
      <c r="D242" s="389">
        <f>'[4]Actual 2020'!$BB$225</f>
        <v>0</v>
      </c>
      <c r="E242" s="390">
        <f>'[4]Actual 1st Sem. 2021'!$BB$224</f>
        <v>1677103</v>
      </c>
      <c r="F242" s="389">
        <f t="shared" si="10"/>
        <v>322897</v>
      </c>
      <c r="G242" s="389">
        <v>2000000</v>
      </c>
      <c r="H242" s="391">
        <f>'[4]LBP Form No. 7 2022'!$BA$241</f>
        <v>2000000</v>
      </c>
    </row>
    <row r="243" spans="1:8" s="275" customFormat="1" ht="15.75" customHeight="1">
      <c r="A243" s="230" t="s">
        <v>92</v>
      </c>
      <c r="B243" s="403"/>
      <c r="C243" s="403"/>
      <c r="D243" s="389">
        <f>'[4]Actual 2020'!$BB$226</f>
        <v>29819600</v>
      </c>
      <c r="E243" s="390">
        <f>'[4]Actual 1st Sem. 2021'!$BB$225</f>
        <v>0</v>
      </c>
      <c r="F243" s="389">
        <f t="shared" si="10"/>
        <v>45000000</v>
      </c>
      <c r="G243" s="389">
        <v>45000000</v>
      </c>
      <c r="H243" s="391">
        <f>'[4]LBP Form No. 7 2022'!$BA$242</f>
        <v>45000000</v>
      </c>
    </row>
    <row r="244" spans="1:8" s="275" customFormat="1" ht="15.75" customHeight="1">
      <c r="A244" s="230" t="s">
        <v>76</v>
      </c>
      <c r="B244" s="403"/>
      <c r="C244" s="403"/>
      <c r="D244" s="389">
        <f>'[4]Actual 2020'!$BB$227</f>
        <v>4993798.5</v>
      </c>
      <c r="E244" s="390">
        <f>'[4]Actual 1st Sem. 2021'!$BB$226</f>
        <v>0</v>
      </c>
      <c r="F244" s="389">
        <f t="shared" si="10"/>
        <v>2500000</v>
      </c>
      <c r="G244" s="389">
        <v>2500000</v>
      </c>
      <c r="H244" s="391">
        <f>'[4]LBP Form No. 7 2022'!$BA$243</f>
        <v>3000000</v>
      </c>
    </row>
    <row r="245" spans="1:8" s="275" customFormat="1" ht="15.75" customHeight="1">
      <c r="A245" s="230" t="s">
        <v>150</v>
      </c>
      <c r="B245" s="403"/>
      <c r="C245" s="403"/>
      <c r="D245" s="389">
        <f>'[4]Actual 2020'!$BB$228</f>
        <v>273150</v>
      </c>
      <c r="E245" s="390">
        <f>'[4]Actual 1st Sem. 2021'!$BB$227</f>
        <v>277159</v>
      </c>
      <c r="F245" s="389">
        <f t="shared" si="10"/>
        <v>52841</v>
      </c>
      <c r="G245" s="389">
        <v>330000</v>
      </c>
      <c r="H245" s="391">
        <f>'[4]LBP Form No. 7 2022'!$BA$244</f>
        <v>1000000</v>
      </c>
    </row>
    <row r="246" spans="1:8" s="275" customFormat="1" ht="15.75" customHeight="1">
      <c r="A246" s="230" t="s">
        <v>151</v>
      </c>
      <c r="B246" s="403"/>
      <c r="C246" s="403"/>
      <c r="D246" s="389">
        <f>'[4]Actual 2020'!$BB$229</f>
        <v>0</v>
      </c>
      <c r="E246" s="390">
        <f>'[4]Actual 1st Sem. 2021'!$BB$228</f>
        <v>0</v>
      </c>
      <c r="F246" s="389">
        <f t="shared" si="10"/>
        <v>1000000</v>
      </c>
      <c r="G246" s="389">
        <v>1000000</v>
      </c>
      <c r="H246" s="391">
        <f>'[4]LBP Form No. 7 2022'!$BA$245</f>
        <v>1000000</v>
      </c>
    </row>
    <row r="247" spans="1:8" s="275" customFormat="1" ht="15.75" customHeight="1">
      <c r="A247" s="230" t="s">
        <v>153</v>
      </c>
      <c r="B247" s="403"/>
      <c r="C247" s="403"/>
      <c r="D247" s="389">
        <f>'[4]Actual 2020'!$BB$230</f>
        <v>165000</v>
      </c>
      <c r="E247" s="390">
        <f>'[4]Actual 1st Sem. 2021'!$BB$229</f>
        <v>0</v>
      </c>
      <c r="F247" s="389">
        <f t="shared" si="10"/>
        <v>3000000</v>
      </c>
      <c r="G247" s="389">
        <v>3000000</v>
      </c>
      <c r="H247" s="391">
        <f>'[4]LBP Form No. 7 2022'!$BA$246</f>
        <v>3000000</v>
      </c>
    </row>
    <row r="248" spans="1:8" s="275" customFormat="1" ht="15.75" customHeight="1">
      <c r="A248" s="230" t="s">
        <v>154</v>
      </c>
      <c r="B248" s="403"/>
      <c r="C248" s="403"/>
      <c r="D248" s="389">
        <f>'[4]Actual 2020'!$BB$231</f>
        <v>4164297</v>
      </c>
      <c r="E248" s="390">
        <f>'[4]Actual 1st Sem. 2021'!$BB$230</f>
        <v>0</v>
      </c>
      <c r="F248" s="389">
        <f t="shared" si="10"/>
        <v>5000000</v>
      </c>
      <c r="G248" s="389">
        <v>5000000</v>
      </c>
      <c r="H248" s="391">
        <f>'[4]LBP Form No. 7 2022'!$BA$247</f>
        <v>3500000</v>
      </c>
    </row>
    <row r="249" spans="1:8" s="275" customFormat="1" ht="15.75" customHeight="1">
      <c r="A249" s="230" t="s">
        <v>155</v>
      </c>
      <c r="B249" s="403"/>
      <c r="C249" s="403"/>
      <c r="D249" s="389">
        <f>'[4]Actual 2020'!$BB$232</f>
        <v>1136049</v>
      </c>
      <c r="E249" s="390">
        <f>'[4]Actual 1st Sem. 2021'!$BB$231</f>
        <v>32393.5</v>
      </c>
      <c r="F249" s="389">
        <f t="shared" si="10"/>
        <v>5967606.5</v>
      </c>
      <c r="G249" s="389">
        <v>6000000</v>
      </c>
      <c r="H249" s="391">
        <f>'[4]LBP Form No. 7 2022'!$BA$248</f>
        <v>6000000</v>
      </c>
    </row>
    <row r="250" spans="1:8" s="275" customFormat="1" ht="15.75" customHeight="1">
      <c r="A250" s="230" t="s">
        <v>278</v>
      </c>
      <c r="B250" s="403"/>
      <c r="C250" s="403"/>
      <c r="D250" s="389">
        <f>'[4]Actual 2020'!$BB$233</f>
        <v>0</v>
      </c>
      <c r="E250" s="390">
        <f>'[4]Actual 1st Sem. 2021'!$BB$232</f>
        <v>0</v>
      </c>
      <c r="F250" s="389">
        <f t="shared" si="10"/>
        <v>4000000</v>
      </c>
      <c r="G250" s="389">
        <v>4000000</v>
      </c>
      <c r="H250" s="391">
        <f>'[4]LBP Form No. 7 2022'!$BA$249</f>
        <v>4000000</v>
      </c>
    </row>
    <row r="251" spans="1:8" s="275" customFormat="1" ht="15.75" customHeight="1">
      <c r="A251" s="230" t="s">
        <v>158</v>
      </c>
      <c r="B251" s="403"/>
      <c r="C251" s="403"/>
      <c r="D251" s="389">
        <f>'[4]Actual 2020'!$BB$234</f>
        <v>419580</v>
      </c>
      <c r="E251" s="390">
        <f>'[4]Actual 1st Sem. 2021'!$BB$233</f>
        <v>21945</v>
      </c>
      <c r="F251" s="389">
        <f t="shared" si="10"/>
        <v>478055</v>
      </c>
      <c r="G251" s="389">
        <v>500000</v>
      </c>
      <c r="H251" s="391">
        <f>'[4]LBP Form No. 7 2022'!$BA$250</f>
        <v>500000</v>
      </c>
    </row>
    <row r="252" spans="1:8" s="275" customFormat="1" ht="15.75" customHeight="1">
      <c r="A252" s="230" t="s">
        <v>279</v>
      </c>
      <c r="B252" s="403"/>
      <c r="C252" s="403"/>
      <c r="D252" s="389">
        <f>'[4]Actual 2020'!$BB$235</f>
        <v>0</v>
      </c>
      <c r="E252" s="390">
        <f>'[4]Actual 1st Sem. 2021'!$BB$234</f>
        <v>0</v>
      </c>
      <c r="F252" s="389">
        <f t="shared" si="10"/>
        <v>100000</v>
      </c>
      <c r="G252" s="389">
        <v>100000</v>
      </c>
      <c r="H252" s="391">
        <f>'[4]LBP Form No. 7 2022'!$BA$251</f>
        <v>100000</v>
      </c>
    </row>
    <row r="253" spans="1:8" s="275" customFormat="1" ht="15.75" customHeight="1">
      <c r="A253" s="230" t="s">
        <v>460</v>
      </c>
      <c r="B253" s="403"/>
      <c r="C253" s="403"/>
      <c r="D253" s="389">
        <f>'[4]Actual 2020'!$BB$236</f>
        <v>0</v>
      </c>
      <c r="E253" s="390">
        <f>'[4]Actual 1st Sem. 2021'!$BB$235</f>
        <v>0</v>
      </c>
      <c r="F253" s="389">
        <f t="shared" si="10"/>
        <v>10000000</v>
      </c>
      <c r="G253" s="389">
        <v>10000000</v>
      </c>
      <c r="H253" s="391">
        <f>'[4]LBP Form No. 7 2022'!$BA$252</f>
        <v>10000000</v>
      </c>
    </row>
    <row r="254" spans="1:8" s="275" customFormat="1" ht="15.75" customHeight="1">
      <c r="A254" s="230" t="s">
        <v>280</v>
      </c>
      <c r="B254" s="403"/>
      <c r="C254" s="403"/>
      <c r="D254" s="389">
        <f>'[4]Actual 2020'!$BB$237</f>
        <v>6779114.55</v>
      </c>
      <c r="E254" s="390">
        <v>0</v>
      </c>
      <c r="F254" s="389">
        <f t="shared" si="10"/>
        <v>0</v>
      </c>
      <c r="G254" s="389">
        <v>0</v>
      </c>
      <c r="H254" s="391">
        <v>0</v>
      </c>
    </row>
    <row r="255" spans="1:8" s="275" customFormat="1" ht="15.75" customHeight="1">
      <c r="A255" s="230" t="s">
        <v>281</v>
      </c>
      <c r="B255" s="403"/>
      <c r="C255" s="403"/>
      <c r="D255" s="389">
        <f>'[4]Actual 2020'!$BB$238</f>
        <v>2857075</v>
      </c>
      <c r="E255" s="390">
        <f>'[4]Actual 1st Sem. 2021'!$BB$236</f>
        <v>0</v>
      </c>
      <c r="F255" s="389">
        <f t="shared" si="10"/>
        <v>1500000</v>
      </c>
      <c r="G255" s="389">
        <v>1500000</v>
      </c>
      <c r="H255" s="391">
        <f>'[4]LBP Form No. 7 2022'!$BA$253</f>
        <v>2000000</v>
      </c>
    </row>
    <row r="256" spans="1:8" s="275" customFormat="1" ht="15.75" customHeight="1">
      <c r="A256" s="230" t="s">
        <v>159</v>
      </c>
      <c r="B256" s="403"/>
      <c r="C256" s="403"/>
      <c r="D256" s="389">
        <f>'[4]Actual 2020'!$BB$239</f>
        <v>4655125</v>
      </c>
      <c r="E256" s="390">
        <f>'[4]Actual 1st Sem. 2021'!$BB$237</f>
        <v>0</v>
      </c>
      <c r="F256" s="389">
        <f t="shared" si="10"/>
        <v>1500000</v>
      </c>
      <c r="G256" s="389">
        <v>1500000</v>
      </c>
      <c r="H256" s="391">
        <f>'[4]LBP Form No. 7 2022'!$BA$254</f>
        <v>3000000</v>
      </c>
    </row>
    <row r="257" spans="1:8" s="275" customFormat="1" ht="15.75" customHeight="1">
      <c r="A257" s="230" t="s">
        <v>341</v>
      </c>
      <c r="B257" s="403"/>
      <c r="C257" s="403"/>
      <c r="D257" s="389">
        <f>'[4]Actual 2020'!$BB$240</f>
        <v>3593855</v>
      </c>
      <c r="E257" s="390">
        <f>'[4]Actual 1st Sem. 2021'!$BB$238</f>
        <v>0</v>
      </c>
      <c r="F257" s="389">
        <f t="shared" si="10"/>
        <v>1500000</v>
      </c>
      <c r="G257" s="389">
        <v>1500000</v>
      </c>
      <c r="H257" s="391">
        <f>'[4]LBP Form No. 7 2022'!$BA$255</f>
        <v>2000000</v>
      </c>
    </row>
    <row r="258" spans="1:8" s="275" customFormat="1" ht="15.75" customHeight="1">
      <c r="A258" s="230" t="s">
        <v>489</v>
      </c>
      <c r="B258" s="403"/>
      <c r="C258" s="403"/>
      <c r="D258" s="389">
        <f>'[4]Actual 2020'!$BB$241</f>
        <v>2285000</v>
      </c>
      <c r="E258" s="390">
        <v>0</v>
      </c>
      <c r="F258" s="389">
        <f t="shared" si="10"/>
        <v>0</v>
      </c>
      <c r="G258" s="389">
        <v>0</v>
      </c>
      <c r="H258" s="391">
        <v>0</v>
      </c>
    </row>
    <row r="259" spans="1:8" s="275" customFormat="1" ht="15.75" customHeight="1">
      <c r="A259" s="230" t="s">
        <v>461</v>
      </c>
      <c r="B259" s="403"/>
      <c r="C259" s="403"/>
      <c r="D259" s="389">
        <f>'[4]Actual 2020'!$BB$242</f>
        <v>0</v>
      </c>
      <c r="E259" s="390">
        <f>'[4]Actual 1st Sem. 2021'!$BB$239</f>
        <v>0</v>
      </c>
      <c r="F259" s="389">
        <f>G259-E259</f>
        <v>15000000</v>
      </c>
      <c r="G259" s="389">
        <v>15000000</v>
      </c>
      <c r="H259" s="391">
        <f>'[4]LBP Form No. 7 2022'!$BA$256</f>
        <v>15000000</v>
      </c>
    </row>
    <row r="260" spans="1:8" s="275" customFormat="1" ht="15.75" customHeight="1">
      <c r="A260" s="230" t="s">
        <v>368</v>
      </c>
      <c r="B260" s="403"/>
      <c r="C260" s="403"/>
      <c r="D260" s="389">
        <f>'[4]Actual 2020'!$BB$243</f>
        <v>2623600</v>
      </c>
      <c r="E260" s="390">
        <v>0</v>
      </c>
      <c r="F260" s="389">
        <f>G260-E260</f>
        <v>0</v>
      </c>
      <c r="G260" s="389">
        <v>0</v>
      </c>
      <c r="H260" s="391">
        <v>0</v>
      </c>
    </row>
    <row r="261" spans="1:8" s="275" customFormat="1" ht="15.75" customHeight="1">
      <c r="A261" s="230" t="s">
        <v>451</v>
      </c>
      <c r="B261" s="403"/>
      <c r="C261" s="403"/>
      <c r="D261" s="389">
        <f>'[4]Actual 2020'!$BB$244</f>
        <v>0</v>
      </c>
      <c r="E261" s="390">
        <f>'[4]Actual 1st Sem. 2021'!$BB$240</f>
        <v>0</v>
      </c>
      <c r="F261" s="389">
        <f t="shared" si="10"/>
        <v>69360</v>
      </c>
      <c r="G261" s="389">
        <v>69360</v>
      </c>
      <c r="H261" s="391">
        <v>0</v>
      </c>
    </row>
    <row r="262" spans="1:8" s="275" customFormat="1" ht="15.75" customHeight="1">
      <c r="A262" s="230" t="s">
        <v>373</v>
      </c>
      <c r="B262" s="403"/>
      <c r="C262" s="403"/>
      <c r="D262" s="389">
        <f>'[4]Actual 2020'!$BB$245</f>
        <v>0</v>
      </c>
      <c r="E262" s="390">
        <f>'[4]Actual 1st Sem. 2021'!$BB$241</f>
        <v>0</v>
      </c>
      <c r="F262" s="389">
        <f t="shared" si="10"/>
        <v>30000</v>
      </c>
      <c r="G262" s="389">
        <v>30000</v>
      </c>
      <c r="H262" s="391">
        <f>'[4]LBP Form No. 7 2022'!$BA$257</f>
        <v>30000</v>
      </c>
    </row>
    <row r="263" spans="1:8" s="275" customFormat="1" ht="15.75" customHeight="1">
      <c r="A263" s="230" t="s">
        <v>374</v>
      </c>
      <c r="B263" s="403"/>
      <c r="C263" s="403"/>
      <c r="D263" s="389">
        <f>'[4]Actual 2020'!$BB$246</f>
        <v>0</v>
      </c>
      <c r="E263" s="390">
        <f>'[4]Actual 1st Sem. 2021'!$BB$242</f>
        <v>0</v>
      </c>
      <c r="F263" s="389">
        <f t="shared" si="10"/>
        <v>50000</v>
      </c>
      <c r="G263" s="389">
        <v>50000</v>
      </c>
      <c r="H263" s="391">
        <f>'[4]LBP Form No. 7 2022'!$BA$258</f>
        <v>50000</v>
      </c>
    </row>
    <row r="264" spans="1:8" s="275" customFormat="1" ht="15.75" customHeight="1">
      <c r="A264" s="230" t="s">
        <v>375</v>
      </c>
      <c r="B264" s="403"/>
      <c r="C264" s="403"/>
      <c r="D264" s="389">
        <f>'[4]Actual 2020'!$BB$247</f>
        <v>61933</v>
      </c>
      <c r="E264" s="390">
        <f>'[4]Actual 1st Sem. 2021'!$BB$243</f>
        <v>0</v>
      </c>
      <c r="F264" s="389">
        <f t="shared" si="10"/>
        <v>100000</v>
      </c>
      <c r="G264" s="389">
        <v>100000</v>
      </c>
      <c r="H264" s="391">
        <f>'[4]LBP Form No. 7 2022'!$BA$259</f>
        <v>100000</v>
      </c>
    </row>
    <row r="265" spans="1:8" s="275" customFormat="1" ht="15.75" customHeight="1">
      <c r="A265" s="230" t="s">
        <v>376</v>
      </c>
      <c r="B265" s="403"/>
      <c r="C265" s="403"/>
      <c r="D265" s="389">
        <f>'[4]Actual 2020'!$BB$248</f>
        <v>0</v>
      </c>
      <c r="E265" s="390">
        <f>'[4]Actual 1st Sem. 2021'!$BB$244</f>
        <v>0</v>
      </c>
      <c r="F265" s="389">
        <f t="shared" si="10"/>
        <v>30000</v>
      </c>
      <c r="G265" s="389">
        <v>30000</v>
      </c>
      <c r="H265" s="391">
        <f>'[4]LBP Form No. 7 2022'!$BA$260</f>
        <v>30000</v>
      </c>
    </row>
    <row r="266" spans="1:8" s="275" customFormat="1" ht="15.75" customHeight="1">
      <c r="A266" s="230" t="s">
        <v>377</v>
      </c>
      <c r="B266" s="403"/>
      <c r="C266" s="403"/>
      <c r="D266" s="389">
        <f>'[4]Actual 2020'!$BB$249</f>
        <v>0</v>
      </c>
      <c r="E266" s="390">
        <f>'[4]Actual 1st Sem. 2021'!$BB$245</f>
        <v>0</v>
      </c>
      <c r="F266" s="389">
        <f>G266-E266</f>
        <v>100000</v>
      </c>
      <c r="G266" s="389">
        <v>100000</v>
      </c>
      <c r="H266" s="391">
        <f>'[4]LBP Form No. 7 2022'!$BA$261</f>
        <v>100000</v>
      </c>
    </row>
    <row r="267" spans="1:8" s="275" customFormat="1" ht="15.75" customHeight="1">
      <c r="A267" s="230" t="s">
        <v>378</v>
      </c>
      <c r="B267" s="403"/>
      <c r="C267" s="403"/>
      <c r="D267" s="389">
        <f>'[4]Actual 2020'!$BB$250</f>
        <v>0</v>
      </c>
      <c r="E267" s="390">
        <f>'[4]Actual 1st Sem. 2021'!$BB$246</f>
        <v>0</v>
      </c>
      <c r="F267" s="389">
        <f>G267-E267</f>
        <v>50000</v>
      </c>
      <c r="G267" s="389">
        <v>50000</v>
      </c>
      <c r="H267" s="391">
        <f>'[4]LBP Form No. 7 2022'!$BA$262</f>
        <v>50000</v>
      </c>
    </row>
    <row r="268" spans="1:8" s="275" customFormat="1" ht="15.75" customHeight="1">
      <c r="A268" s="230" t="s">
        <v>379</v>
      </c>
      <c r="B268" s="403"/>
      <c r="C268" s="403"/>
      <c r="D268" s="389">
        <f>'[4]Actual 2020'!$BB$251</f>
        <v>0</v>
      </c>
      <c r="E268" s="390">
        <f>'[4]Actual 1st Sem. 2021'!$BB$247</f>
        <v>0</v>
      </c>
      <c r="F268" s="389">
        <f>G268-E268</f>
        <v>50000</v>
      </c>
      <c r="G268" s="389">
        <v>50000</v>
      </c>
      <c r="H268" s="391">
        <f>'[4]LBP Form No. 7 2022'!$BA$263</f>
        <v>50000</v>
      </c>
    </row>
    <row r="269" spans="1:8" s="275" customFormat="1" ht="15.75" customHeight="1">
      <c r="A269" s="230" t="s">
        <v>380</v>
      </c>
      <c r="B269" s="403"/>
      <c r="C269" s="403"/>
      <c r="D269" s="389">
        <f>'[4]Actual 2020'!$BB$252</f>
        <v>0</v>
      </c>
      <c r="E269" s="390">
        <f>'[4]Actual 1st Sem. 2021'!$BB$248</f>
        <v>0</v>
      </c>
      <c r="F269" s="389">
        <f>G269-E269</f>
        <v>100000</v>
      </c>
      <c r="G269" s="389">
        <v>100000</v>
      </c>
      <c r="H269" s="391">
        <f>'[4]LBP Form No. 7 2022'!$BA$264</f>
        <v>100000</v>
      </c>
    </row>
    <row r="270" spans="1:8" s="275" customFormat="1" ht="15.75" customHeight="1">
      <c r="A270" s="230" t="s">
        <v>392</v>
      </c>
      <c r="B270" s="403"/>
      <c r="C270" s="403"/>
      <c r="D270" s="389">
        <f>'[4]Actual 2020'!$BB$253</f>
        <v>5000</v>
      </c>
      <c r="E270" s="390">
        <v>0</v>
      </c>
      <c r="F270" s="389">
        <f>G270-E270</f>
        <v>0</v>
      </c>
      <c r="G270" s="389">
        <v>0</v>
      </c>
      <c r="H270" s="391">
        <v>0</v>
      </c>
    </row>
    <row r="271" spans="1:8" s="275" customFormat="1" ht="15.75" customHeight="1">
      <c r="A271" s="230" t="s">
        <v>788</v>
      </c>
      <c r="B271" s="403"/>
      <c r="C271" s="403"/>
      <c r="D271" s="389">
        <f>'[4]Actual 2020'!$BB$254</f>
        <v>0</v>
      </c>
      <c r="E271" s="390">
        <f>'[4]Actual 1st Sem. 2021'!$BB$249</f>
        <v>0</v>
      </c>
      <c r="F271" s="389">
        <f t="shared" si="10"/>
        <v>300000</v>
      </c>
      <c r="G271" s="389">
        <v>300000</v>
      </c>
      <c r="H271" s="391">
        <v>0</v>
      </c>
    </row>
    <row r="272" spans="1:8" s="275" customFormat="1" ht="15.75" customHeight="1">
      <c r="A272" s="230" t="s">
        <v>448</v>
      </c>
      <c r="B272" s="403"/>
      <c r="C272" s="403"/>
      <c r="D272" s="389">
        <f>'[4]Actual 2020'!$BB$255</f>
        <v>0</v>
      </c>
      <c r="E272" s="390">
        <f>'[4]Actual 1st Sem. 2021'!$BB$250</f>
        <v>0</v>
      </c>
      <c r="F272" s="389">
        <f t="shared" si="10"/>
        <v>100000</v>
      </c>
      <c r="G272" s="389">
        <v>100000</v>
      </c>
      <c r="H272" s="391">
        <f>'[4]LBP Form No. 7 2022'!$BA$265</f>
        <v>14000</v>
      </c>
    </row>
    <row r="273" spans="1:8" s="275" customFormat="1" ht="15.75" customHeight="1">
      <c r="A273" s="230" t="s">
        <v>403</v>
      </c>
      <c r="B273" s="403"/>
      <c r="C273" s="403"/>
      <c r="D273" s="389">
        <f>'[4]Actual 2020'!$BB$256</f>
        <v>1069889.6</v>
      </c>
      <c r="E273" s="390">
        <f>'[4]Actual 1st Sem. 2021'!$BB$251</f>
        <v>0</v>
      </c>
      <c r="F273" s="389">
        <f t="shared" si="10"/>
        <v>1500000</v>
      </c>
      <c r="G273" s="389">
        <v>1500000</v>
      </c>
      <c r="H273" s="391">
        <f>'[4]LBP Form No. 7 2022'!$BA$266</f>
        <v>5000000</v>
      </c>
    </row>
    <row r="274" spans="1:8" s="275" customFormat="1" ht="15.75" customHeight="1">
      <c r="A274" s="230" t="s">
        <v>522</v>
      </c>
      <c r="B274" s="403"/>
      <c r="C274" s="403"/>
      <c r="D274" s="389">
        <v>0</v>
      </c>
      <c r="E274" s="390">
        <v>0</v>
      </c>
      <c r="F274" s="389">
        <f>G274-E274</f>
        <v>0</v>
      </c>
      <c r="G274" s="389">
        <v>0</v>
      </c>
      <c r="H274" s="391">
        <f>'[4]LBP Form No. 7 2022'!$BA$267</f>
        <v>31500</v>
      </c>
    </row>
    <row r="275" spans="1:8" s="275" customFormat="1" ht="15.75" customHeight="1">
      <c r="A275" s="230" t="s">
        <v>405</v>
      </c>
      <c r="B275" s="403"/>
      <c r="C275" s="403"/>
      <c r="D275" s="389">
        <f>'[4]Actual 2020'!$BB$257</f>
        <v>0</v>
      </c>
      <c r="E275" s="390">
        <f>'[4]Actual 1st Sem. 2021'!$BB$252</f>
        <v>118482</v>
      </c>
      <c r="F275" s="389">
        <f t="shared" si="10"/>
        <v>381518</v>
      </c>
      <c r="G275" s="389">
        <v>500000</v>
      </c>
      <c r="H275" s="391">
        <f>'[4]LBP Form No. 7 2022'!$BA$268</f>
        <v>455000</v>
      </c>
    </row>
    <row r="276" spans="1:8" s="275" customFormat="1" ht="15.75" customHeight="1">
      <c r="A276" s="230" t="s">
        <v>515</v>
      </c>
      <c r="B276" s="403"/>
      <c r="C276" s="403"/>
      <c r="D276" s="389">
        <v>0</v>
      </c>
      <c r="E276" s="390">
        <v>0</v>
      </c>
      <c r="F276" s="389">
        <f>G276-E276</f>
        <v>0</v>
      </c>
      <c r="G276" s="389">
        <v>0</v>
      </c>
      <c r="H276" s="391">
        <f>'[4]LBP Form No. 7 2022'!$BA$269</f>
        <v>10000</v>
      </c>
    </row>
    <row r="277" spans="1:8" s="275" customFormat="1" ht="15.75" customHeight="1">
      <c r="A277" s="230" t="s">
        <v>165</v>
      </c>
      <c r="B277" s="403"/>
      <c r="C277" s="403"/>
      <c r="D277" s="389">
        <f>'[4]Actual 2020'!$BB$259</f>
        <v>0</v>
      </c>
      <c r="E277" s="390">
        <f>'[4]Actual 1st Sem. 2021'!$BB$253</f>
        <v>0</v>
      </c>
      <c r="F277" s="389">
        <f t="shared" si="10"/>
        <v>100000</v>
      </c>
      <c r="G277" s="389">
        <v>100000</v>
      </c>
      <c r="H277" s="391">
        <f>'[4]LBP Form No. 7 2022'!$BA$270</f>
        <v>20000</v>
      </c>
    </row>
    <row r="278" spans="1:8" s="275" customFormat="1" ht="15.75" customHeight="1">
      <c r="A278" s="146" t="s">
        <v>516</v>
      </c>
      <c r="B278" s="403"/>
      <c r="C278" s="403"/>
      <c r="D278" s="389">
        <f>'[4]Actual 2020'!$BB$259</f>
        <v>0</v>
      </c>
      <c r="E278" s="390">
        <f>'[4]Actual 1st Sem. 2021'!$BB$254</f>
        <v>0</v>
      </c>
      <c r="F278" s="389">
        <f t="shared" si="10"/>
        <v>50000</v>
      </c>
      <c r="G278" s="389">
        <v>50000</v>
      </c>
      <c r="H278" s="391">
        <f>'[4]LBP Form No. 7 2022'!$BA$271</f>
        <v>50000</v>
      </c>
    </row>
    <row r="279" spans="1:8" s="275" customFormat="1" ht="15.75" customHeight="1">
      <c r="A279" s="230" t="s">
        <v>396</v>
      </c>
      <c r="B279" s="403"/>
      <c r="C279" s="403"/>
      <c r="D279" s="389">
        <f>'[4]Actual 2020'!$BB$260</f>
        <v>0</v>
      </c>
      <c r="E279" s="390">
        <f>'[4]Actual 1st Sem. 2021'!$BB$255</f>
        <v>0</v>
      </c>
      <c r="F279" s="389">
        <f t="shared" si="10"/>
        <v>1000000</v>
      </c>
      <c r="G279" s="389">
        <v>1000000</v>
      </c>
      <c r="H279" s="391">
        <f>'[4]LBP Form No. 7 2022'!$BA$272</f>
        <v>0</v>
      </c>
    </row>
    <row r="280" spans="1:8" s="275" customFormat="1" ht="15.75" customHeight="1">
      <c r="A280" s="230" t="s">
        <v>342</v>
      </c>
      <c r="B280" s="403"/>
      <c r="C280" s="403"/>
      <c r="D280" s="389">
        <f>'[4]Actual 2020'!$BB$261</f>
        <v>0</v>
      </c>
      <c r="E280" s="390">
        <f>'[4]Actual 1st Sem. 2021'!$BB$256</f>
        <v>429135</v>
      </c>
      <c r="F280" s="389">
        <f t="shared" si="10"/>
        <v>1570865</v>
      </c>
      <c r="G280" s="389">
        <v>2000000</v>
      </c>
      <c r="H280" s="391">
        <f>'[4]LBP Form No. 7 2022'!$BA$273</f>
        <v>5000000</v>
      </c>
    </row>
    <row r="281" spans="1:8" s="275" customFormat="1" ht="15.75" customHeight="1">
      <c r="A281" s="230" t="s">
        <v>447</v>
      </c>
      <c r="B281" s="403"/>
      <c r="C281" s="403"/>
      <c r="D281" s="389">
        <f>'[4]Actual 2020'!$BB$262</f>
        <v>0</v>
      </c>
      <c r="E281" s="390">
        <f>'[4]Actual 1st Sem. 2021'!$BB$257</f>
        <v>0</v>
      </c>
      <c r="F281" s="389">
        <f t="shared" si="10"/>
        <v>9000000</v>
      </c>
      <c r="G281" s="389">
        <v>9000000</v>
      </c>
      <c r="H281" s="391">
        <f>'[4]LBP Form No. 7 2022'!$BA$274</f>
        <v>15217500</v>
      </c>
    </row>
    <row r="282" spans="1:8" s="275" customFormat="1" ht="15.75" customHeight="1">
      <c r="A282" s="230" t="s">
        <v>423</v>
      </c>
      <c r="B282" s="403"/>
      <c r="C282" s="403"/>
      <c r="D282" s="389">
        <f>'[4]Actual 2020'!$BB$263</f>
        <v>0</v>
      </c>
      <c r="E282" s="390">
        <f>'[4]Actual 1st Sem. 2021'!$BB$258</f>
        <v>0</v>
      </c>
      <c r="F282" s="389">
        <f t="shared" si="10"/>
        <v>300000</v>
      </c>
      <c r="G282" s="389">
        <v>300000</v>
      </c>
      <c r="H282" s="391">
        <v>0</v>
      </c>
    </row>
    <row r="283" spans="1:8" s="275" customFormat="1" ht="15.75" customHeight="1">
      <c r="A283" s="230" t="s">
        <v>382</v>
      </c>
      <c r="B283" s="403"/>
      <c r="C283" s="403"/>
      <c r="D283" s="389">
        <f>'[4]Actual 2020'!$BB$264</f>
        <v>3799980</v>
      </c>
      <c r="E283" s="390">
        <f>'[4]Actual 1st Sem. 2021'!$BB$259</f>
        <v>664183</v>
      </c>
      <c r="F283" s="389">
        <f t="shared" si="10"/>
        <v>4035817</v>
      </c>
      <c r="G283" s="389">
        <v>4700000</v>
      </c>
      <c r="H283" s="391">
        <v>0</v>
      </c>
    </row>
    <row r="284" spans="1:8" s="275" customFormat="1" ht="15.75" customHeight="1">
      <c r="A284" s="230" t="s">
        <v>789</v>
      </c>
      <c r="B284" s="403"/>
      <c r="C284" s="403"/>
      <c r="D284" s="389">
        <f>'[4]Actual 2020'!$BB$265</f>
        <v>0</v>
      </c>
      <c r="E284" s="390">
        <f>'[4]Actual 1st Sem. 2021'!$BB$260</f>
        <v>186940</v>
      </c>
      <c r="F284" s="389">
        <f t="shared" si="10"/>
        <v>13060</v>
      </c>
      <c r="G284" s="389">
        <v>200000</v>
      </c>
      <c r="H284" s="391">
        <v>0</v>
      </c>
    </row>
    <row r="285" spans="1:8" s="275" customFormat="1" ht="15.75" customHeight="1">
      <c r="A285" s="230" t="s">
        <v>559</v>
      </c>
      <c r="B285" s="403"/>
      <c r="C285" s="403"/>
      <c r="D285" s="389">
        <f>'[4]Actual 2020'!$BB$266</f>
        <v>0</v>
      </c>
      <c r="E285" s="390">
        <f>'[4]Actual 1st Sem. 2021'!$BB$261</f>
        <v>0</v>
      </c>
      <c r="F285" s="389">
        <f t="shared" si="10"/>
        <v>40000</v>
      </c>
      <c r="G285" s="389">
        <v>40000</v>
      </c>
      <c r="H285" s="391">
        <v>0</v>
      </c>
    </row>
    <row r="286" spans="1:8" s="275" customFormat="1" ht="15.75" customHeight="1">
      <c r="A286" s="230" t="s">
        <v>558</v>
      </c>
      <c r="B286" s="403"/>
      <c r="C286" s="403"/>
      <c r="D286" s="389">
        <f>'[4]Actual 2020'!$BB$267</f>
        <v>0</v>
      </c>
      <c r="E286" s="390">
        <f>'[4]Actual 1st Sem. 2021'!$BB$262</f>
        <v>177006</v>
      </c>
      <c r="F286" s="389">
        <f t="shared" si="10"/>
        <v>2994</v>
      </c>
      <c r="G286" s="389">
        <v>180000</v>
      </c>
      <c r="H286" s="391">
        <v>0</v>
      </c>
    </row>
    <row r="287" spans="1:8" s="275" customFormat="1" ht="15.75" customHeight="1">
      <c r="A287" s="230" t="s">
        <v>790</v>
      </c>
      <c r="B287" s="403"/>
      <c r="C287" s="403"/>
      <c r="D287" s="389">
        <f>'[4]Actual 2020'!$BB$268</f>
        <v>0</v>
      </c>
      <c r="E287" s="390">
        <f>'[4]Actual 1st Sem. 2021'!$BB$263</f>
        <v>0</v>
      </c>
      <c r="F287" s="389">
        <f t="shared" si="10"/>
        <v>300000</v>
      </c>
      <c r="G287" s="389">
        <v>300000</v>
      </c>
      <c r="H287" s="391">
        <v>0</v>
      </c>
    </row>
    <row r="288" spans="1:8" s="275" customFormat="1" ht="15.75" customHeight="1">
      <c r="A288" s="146" t="s">
        <v>498</v>
      </c>
      <c r="B288" s="403"/>
      <c r="C288" s="403"/>
      <c r="D288" s="389">
        <f>'[4]Actual 2020'!$BB$269</f>
        <v>6000</v>
      </c>
      <c r="E288" s="390">
        <f>'[4]Actual 1st Sem. 2021'!$BB$264</f>
        <v>0</v>
      </c>
      <c r="F288" s="389">
        <f t="shared" si="10"/>
        <v>50000</v>
      </c>
      <c r="G288" s="389">
        <v>50000</v>
      </c>
      <c r="H288" s="391">
        <f>'[4]LBP Form No. 7 2022'!$BA$275</f>
        <v>50000</v>
      </c>
    </row>
    <row r="289" spans="1:8" s="275" customFormat="1" ht="15.75" customHeight="1">
      <c r="A289" s="146" t="s">
        <v>465</v>
      </c>
      <c r="B289" s="403"/>
      <c r="C289" s="403"/>
      <c r="D289" s="389">
        <f>'[4]Actual 2020'!$BB$270</f>
        <v>0</v>
      </c>
      <c r="E289" s="390">
        <f>'[4]Actual 1st Sem. 2021'!$BB$265</f>
        <v>0</v>
      </c>
      <c r="F289" s="389">
        <f t="shared" si="10"/>
        <v>200000</v>
      </c>
      <c r="G289" s="389">
        <v>200000</v>
      </c>
      <c r="H289" s="391">
        <f>'[4]LBP Form No. 7 2022'!$BA$276</f>
        <v>342050</v>
      </c>
    </row>
    <row r="290" spans="1:8" s="275" customFormat="1" ht="15.75" customHeight="1">
      <c r="A290" s="146" t="s">
        <v>466</v>
      </c>
      <c r="B290" s="403"/>
      <c r="C290" s="403"/>
      <c r="D290" s="389">
        <f>'[4]Actual 2020'!$BB$271</f>
        <v>0</v>
      </c>
      <c r="E290" s="390">
        <f>'[4]Actual 1st Sem. 2021'!$BB$266</f>
        <v>0</v>
      </c>
      <c r="F290" s="389">
        <f t="shared" si="10"/>
        <v>500000</v>
      </c>
      <c r="G290" s="389">
        <v>500000</v>
      </c>
      <c r="H290" s="391">
        <f>'[4]LBP Form No. 7 2022'!$BA$277</f>
        <v>500000</v>
      </c>
    </row>
    <row r="291" spans="1:8" s="275" customFormat="1" ht="15.75" customHeight="1">
      <c r="A291" s="146" t="s">
        <v>467</v>
      </c>
      <c r="B291" s="403"/>
      <c r="C291" s="403"/>
      <c r="D291" s="389">
        <f>'[4]Actual 2020'!$BB$272</f>
        <v>0</v>
      </c>
      <c r="E291" s="390">
        <f>'[4]Actual 1st Sem. 2021'!$BB$267</f>
        <v>0</v>
      </c>
      <c r="F291" s="389">
        <f t="shared" si="10"/>
        <v>50000</v>
      </c>
      <c r="G291" s="389">
        <v>50000</v>
      </c>
      <c r="H291" s="391">
        <f>'[4]LBP Form No. 7 2022'!$BA$278</f>
        <v>200000</v>
      </c>
    </row>
    <row r="292" spans="1:8" s="275" customFormat="1" ht="15.75" customHeight="1">
      <c r="A292" s="230" t="s">
        <v>439</v>
      </c>
      <c r="B292" s="403"/>
      <c r="C292" s="403"/>
      <c r="D292" s="389">
        <f>'[4]Actual 2020'!$BB$273</f>
        <v>0</v>
      </c>
      <c r="E292" s="390">
        <f>'[4]Actual 1st Sem. 2021'!$BB$268</f>
        <v>0</v>
      </c>
      <c r="F292" s="389">
        <f>G292-E292</f>
        <v>43200000</v>
      </c>
      <c r="G292" s="389">
        <v>43200000</v>
      </c>
      <c r="H292" s="391">
        <f>'[4]LBP Form No. 7 2022'!$BA$279</f>
        <v>33110000</v>
      </c>
    </row>
    <row r="293" spans="1:8" s="275" customFormat="1" ht="15.75" customHeight="1">
      <c r="A293" s="230" t="s">
        <v>440</v>
      </c>
      <c r="B293" s="403"/>
      <c r="C293" s="403"/>
      <c r="D293" s="389">
        <f>'[4]Actual 2020'!$BB$274</f>
        <v>0</v>
      </c>
      <c r="E293" s="390">
        <f>'[4]Actual 1st Sem. 2021'!BB$269</f>
        <v>0</v>
      </c>
      <c r="F293" s="389">
        <f t="shared" si="10"/>
        <v>100000</v>
      </c>
      <c r="G293" s="389">
        <v>100000</v>
      </c>
      <c r="H293" s="391">
        <f>'[4]LBP Form No. 7 2022'!$BA$280</f>
        <v>100000</v>
      </c>
    </row>
    <row r="294" spans="1:8" s="275" customFormat="1" ht="15.75" customHeight="1">
      <c r="A294" s="230" t="s">
        <v>441</v>
      </c>
      <c r="B294" s="403"/>
      <c r="C294" s="403"/>
      <c r="D294" s="389">
        <f>'[4]Actual 2020'!$BB$275</f>
        <v>0</v>
      </c>
      <c r="E294" s="390">
        <f>'[4]Actual 1st Sem. 2021'!$BB$270</f>
        <v>0</v>
      </c>
      <c r="F294" s="389">
        <f t="shared" si="10"/>
        <v>12000000</v>
      </c>
      <c r="G294" s="389">
        <v>12000000</v>
      </c>
      <c r="H294" s="391">
        <f>'[4]LBP Form No. 7 2022'!$BA$281</f>
        <v>27434000</v>
      </c>
    </row>
    <row r="295" spans="1:8" s="275" customFormat="1" ht="15.75" customHeight="1">
      <c r="A295" s="230" t="s">
        <v>330</v>
      </c>
      <c r="B295" s="403"/>
      <c r="C295" s="403"/>
      <c r="D295" s="389">
        <f>'[4]Actual 2020'!$BB$276</f>
        <v>9960775</v>
      </c>
      <c r="E295" s="390">
        <v>0</v>
      </c>
      <c r="F295" s="389">
        <f t="shared" si="10"/>
        <v>0</v>
      </c>
      <c r="G295" s="389">
        <v>0</v>
      </c>
      <c r="H295" s="391">
        <v>0</v>
      </c>
    </row>
    <row r="296" spans="1:8" s="275" customFormat="1" ht="15.75" customHeight="1">
      <c r="A296" s="230" t="s">
        <v>442</v>
      </c>
      <c r="B296" s="403"/>
      <c r="C296" s="403"/>
      <c r="D296" s="389">
        <f>'[4]Actual 2020'!$BB$277</f>
        <v>0</v>
      </c>
      <c r="E296" s="390">
        <f>'[4]Actual 1st Sem. 2021'!$BB$271</f>
        <v>0</v>
      </c>
      <c r="F296" s="389">
        <f t="shared" si="10"/>
        <v>70000</v>
      </c>
      <c r="G296" s="389">
        <v>70000</v>
      </c>
      <c r="H296" s="391">
        <v>0</v>
      </c>
    </row>
    <row r="297" spans="1:8" s="275" customFormat="1" ht="15.75" customHeight="1">
      <c r="A297" s="230" t="s">
        <v>443</v>
      </c>
      <c r="B297" s="403"/>
      <c r="C297" s="403"/>
      <c r="D297" s="389">
        <f>'[4]Actual 2020'!$BB$278</f>
        <v>0</v>
      </c>
      <c r="E297" s="390">
        <f>'[4]Actual 1st Sem. 2021'!$BB$272</f>
        <v>0</v>
      </c>
      <c r="F297" s="389">
        <f>G297-E297</f>
        <v>100000</v>
      </c>
      <c r="G297" s="389">
        <v>100000</v>
      </c>
      <c r="H297" s="391">
        <v>0</v>
      </c>
    </row>
    <row r="298" spans="1:8" s="275" customFormat="1" ht="15.75" customHeight="1">
      <c r="A298" s="230" t="s">
        <v>463</v>
      </c>
      <c r="B298" s="403"/>
      <c r="C298" s="403"/>
      <c r="D298" s="389">
        <f>'[4]Actual 2020'!$BB$279</f>
        <v>0</v>
      </c>
      <c r="E298" s="390">
        <f>'[4]Actual 1st Sem. 2021'!$BB$273</f>
        <v>23340</v>
      </c>
      <c r="F298" s="389">
        <f>G298-E298</f>
        <v>276660</v>
      </c>
      <c r="G298" s="389">
        <v>300000</v>
      </c>
      <c r="H298" s="391">
        <f>'[4]LBP Form No. 7 2022'!$BA$282</f>
        <v>340000</v>
      </c>
    </row>
    <row r="299" spans="1:8" s="275" customFormat="1" ht="15.75" customHeight="1">
      <c r="A299" s="230" t="s">
        <v>133</v>
      </c>
      <c r="B299" s="403"/>
      <c r="C299" s="403"/>
      <c r="D299" s="389">
        <f>'[4]Actual 2020'!$BB$280</f>
        <v>300000</v>
      </c>
      <c r="E299" s="390">
        <f>'[4]Actual 1st Sem. 2021'!$BB$274</f>
        <v>0</v>
      </c>
      <c r="F299" s="389">
        <f t="shared" si="10"/>
        <v>200000</v>
      </c>
      <c r="G299" s="389">
        <v>200000</v>
      </c>
      <c r="H299" s="391">
        <f>'[4]LBP Form No. 7 2022'!$BA$283</f>
        <v>200000</v>
      </c>
    </row>
    <row r="300" spans="1:8" s="275" customFormat="1" ht="15.75" customHeight="1">
      <c r="A300" s="230" t="s">
        <v>464</v>
      </c>
      <c r="B300" s="403"/>
      <c r="C300" s="403"/>
      <c r="D300" s="389">
        <f>'[4]Actual 2020'!$BB$281</f>
        <v>0</v>
      </c>
      <c r="E300" s="390">
        <f>'[4]Actual 1st Sem. 2021'!$BB$275</f>
        <v>0</v>
      </c>
      <c r="F300" s="389">
        <f>G300-E300</f>
        <v>200000</v>
      </c>
      <c r="G300" s="389">
        <v>200000</v>
      </c>
      <c r="H300" s="391">
        <f>'[4]LBP Form No. 7 2022'!$BA$284</f>
        <v>100000</v>
      </c>
    </row>
    <row r="301" spans="1:8" s="275" customFormat="1" ht="15.75" customHeight="1">
      <c r="A301" s="230" t="s">
        <v>530</v>
      </c>
      <c r="B301" s="403"/>
      <c r="C301" s="403"/>
      <c r="D301" s="389">
        <v>0</v>
      </c>
      <c r="E301" s="390">
        <v>0</v>
      </c>
      <c r="F301" s="389">
        <f>G301-E301</f>
        <v>0</v>
      </c>
      <c r="G301" s="389">
        <v>0</v>
      </c>
      <c r="H301" s="391">
        <f>'[4]LBP Form No. 7 2022'!$BA$285</f>
        <v>100000</v>
      </c>
    </row>
    <row r="302" spans="1:8" s="275" customFormat="1" ht="15.75" customHeight="1">
      <c r="A302" s="230" t="s">
        <v>791</v>
      </c>
      <c r="B302" s="403"/>
      <c r="C302" s="403"/>
      <c r="D302" s="389">
        <f>'[4]Actual 2020'!$BB$282</f>
        <v>0</v>
      </c>
      <c r="E302" s="390">
        <f>'[4]Actual 1st Sem. 2021'!$BB$276</f>
        <v>0</v>
      </c>
      <c r="F302" s="389">
        <f t="shared" si="10"/>
        <v>100000</v>
      </c>
      <c r="G302" s="389">
        <v>100000</v>
      </c>
      <c r="H302" s="391">
        <f>'[4]LBP Form No. 7 2022'!$BA$286</f>
        <v>100000</v>
      </c>
    </row>
    <row r="303" spans="1:8" s="275" customFormat="1" ht="15.75" customHeight="1">
      <c r="A303" s="230" t="s">
        <v>449</v>
      </c>
      <c r="B303" s="403"/>
      <c r="C303" s="403"/>
      <c r="D303" s="389">
        <f>'[4]Actual 2020'!$BB$283</f>
        <v>0</v>
      </c>
      <c r="E303" s="390">
        <f>'[4]Actual 1st Sem. 2021'!$BB$277</f>
        <v>1995718</v>
      </c>
      <c r="F303" s="389">
        <f>G303-E303</f>
        <v>4282</v>
      </c>
      <c r="G303" s="389">
        <v>2000000</v>
      </c>
      <c r="H303" s="391">
        <f>'[4]LBP Form No. 7 2022'!$BA$287</f>
        <v>2000000</v>
      </c>
    </row>
    <row r="304" spans="1:8" s="275" customFormat="1" ht="15.75" customHeight="1">
      <c r="A304" s="230" t="s">
        <v>493</v>
      </c>
      <c r="B304" s="403"/>
      <c r="C304" s="403"/>
      <c r="D304" s="389">
        <f>'[4]Actual 2020'!$BB$284</f>
        <v>0</v>
      </c>
      <c r="E304" s="390">
        <f>'[4]Actual 1st Sem. 2021'!$BB$278</f>
        <v>1039793.16</v>
      </c>
      <c r="F304" s="389">
        <f>G304-E304</f>
        <v>8960206.84</v>
      </c>
      <c r="G304" s="389">
        <v>10000000</v>
      </c>
      <c r="H304" s="391">
        <f>'[4]LBP Form No. 7 2022'!$BA$288</f>
        <v>5500000</v>
      </c>
    </row>
    <row r="305" spans="1:8" s="275" customFormat="1" ht="15.75" customHeight="1">
      <c r="A305" s="230" t="s">
        <v>494</v>
      </c>
      <c r="B305" s="403"/>
      <c r="C305" s="403"/>
      <c r="D305" s="389">
        <f>'[4]Actual 2020'!$BB$285</f>
        <v>0</v>
      </c>
      <c r="E305" s="390">
        <f>'[4]Actual 1st Sem. 2021'!$BB$279</f>
        <v>0</v>
      </c>
      <c r="F305" s="389">
        <f>G305-E305</f>
        <v>100000</v>
      </c>
      <c r="G305" s="389">
        <v>100000</v>
      </c>
      <c r="H305" s="391">
        <f>'[4]LBP Form No. 7 2022'!$BA$289</f>
        <v>100000</v>
      </c>
    </row>
    <row r="306" spans="1:8" s="275" customFormat="1" ht="15.75" customHeight="1">
      <c r="A306" s="230" t="s">
        <v>792</v>
      </c>
      <c r="B306" s="403"/>
      <c r="C306" s="403"/>
      <c r="D306" s="389">
        <f>'[4]Actual 2020'!$BB$286</f>
        <v>0</v>
      </c>
      <c r="E306" s="390">
        <f>'[4]Actual 1st Sem. 2021'!$BB$280</f>
        <v>0</v>
      </c>
      <c r="F306" s="389">
        <f>G306-E306</f>
        <v>18000000</v>
      </c>
      <c r="G306" s="389">
        <v>18000000</v>
      </c>
      <c r="H306" s="391">
        <f>'[4]LBP Form No. 7 2022'!$BA$290</f>
        <v>18000000</v>
      </c>
    </row>
    <row r="307" spans="1:8" s="275" customFormat="1" ht="15.75" customHeight="1">
      <c r="A307" s="230" t="s">
        <v>421</v>
      </c>
      <c r="B307" s="403"/>
      <c r="C307" s="403"/>
      <c r="D307" s="389">
        <f>'[4]Actual 2020'!$BB$287</f>
        <v>2795682.25</v>
      </c>
      <c r="E307" s="390">
        <v>0</v>
      </c>
      <c r="F307" s="389">
        <f>G307-E307</f>
        <v>0</v>
      </c>
      <c r="G307" s="389">
        <v>0</v>
      </c>
      <c r="H307" s="391">
        <v>0</v>
      </c>
    </row>
    <row r="308" spans="1:8" s="275" customFormat="1" ht="15.75" customHeight="1">
      <c r="A308" s="146" t="s">
        <v>495</v>
      </c>
      <c r="B308" s="403"/>
      <c r="C308" s="403"/>
      <c r="D308" s="389">
        <f>'[4]Actual 2020'!$BB$288</f>
        <v>0</v>
      </c>
      <c r="E308" s="390">
        <f>'[4]Actual 1st Sem. 2021'!$BB$281</f>
        <v>0</v>
      </c>
      <c r="F308" s="389">
        <f>G308-E308</f>
        <v>18000000</v>
      </c>
      <c r="G308" s="389">
        <v>18000000</v>
      </c>
      <c r="H308" s="391">
        <f>'[4]LBP Form No. 7 2022'!$BA$291</f>
        <v>18000000</v>
      </c>
    </row>
    <row r="309" spans="1:8" s="275" customFormat="1" ht="15.75" customHeight="1">
      <c r="A309" s="230" t="s">
        <v>492</v>
      </c>
      <c r="B309" s="403"/>
      <c r="C309" s="403"/>
      <c r="D309" s="389">
        <v>0</v>
      </c>
      <c r="E309" s="390">
        <v>0</v>
      </c>
      <c r="F309" s="389">
        <f>G309-E309</f>
        <v>0</v>
      </c>
      <c r="G309" s="389">
        <v>0</v>
      </c>
      <c r="H309" s="391">
        <f>'[4]LBP Form No. 7 2022'!$BA$292</f>
        <v>8700000</v>
      </c>
    </row>
    <row r="310" spans="1:8" s="275" customFormat="1" ht="15.75" customHeight="1">
      <c r="A310" s="146" t="s">
        <v>462</v>
      </c>
      <c r="B310" s="403"/>
      <c r="C310" s="403"/>
      <c r="D310" s="389">
        <f>-'[4]Actual 2020'!$BB$289</f>
        <v>0</v>
      </c>
      <c r="E310" s="390">
        <f>'[4]Actual 1st Sem. 2021'!$BB$282</f>
        <v>0</v>
      </c>
      <c r="F310" s="389">
        <f>G310-E310</f>
        <v>100000000</v>
      </c>
      <c r="G310" s="389">
        <v>100000000</v>
      </c>
      <c r="H310" s="391">
        <v>0</v>
      </c>
    </row>
    <row r="311" spans="1:8" s="275" customFormat="1" ht="15.75" customHeight="1">
      <c r="A311" s="146" t="s">
        <v>568</v>
      </c>
      <c r="B311" s="403"/>
      <c r="C311" s="403"/>
      <c r="D311" s="389"/>
      <c r="E311" s="390"/>
      <c r="F311" s="389"/>
      <c r="G311" s="389"/>
      <c r="H311" s="391">
        <f>'[4]LBP Form No. 7 2022'!$BA$294</f>
        <v>20000000</v>
      </c>
    </row>
    <row r="312" spans="1:8" s="275" customFormat="1" ht="15.75" customHeight="1">
      <c r="A312" s="146" t="s">
        <v>517</v>
      </c>
      <c r="B312" s="403"/>
      <c r="C312" s="403"/>
      <c r="D312" s="389">
        <v>0</v>
      </c>
      <c r="E312" s="390">
        <v>0</v>
      </c>
      <c r="F312" s="389">
        <f>G312-E312</f>
        <v>0</v>
      </c>
      <c r="G312" s="389">
        <v>0</v>
      </c>
      <c r="H312" s="391">
        <f>'[4]LBP Form No. 7 2022'!$BA$295</f>
        <v>300000</v>
      </c>
    </row>
    <row r="313" spans="1:8" s="275" customFormat="1" ht="15.75" customHeight="1">
      <c r="A313" s="146" t="s">
        <v>523</v>
      </c>
      <c r="B313" s="403"/>
      <c r="C313" s="403"/>
      <c r="D313" s="389">
        <v>0</v>
      </c>
      <c r="E313" s="390">
        <v>0</v>
      </c>
      <c r="F313" s="389">
        <f>G313-E313</f>
        <v>0</v>
      </c>
      <c r="G313" s="389">
        <v>0</v>
      </c>
      <c r="H313" s="391">
        <f>'[4]LBP Form No. 7 2022'!$BA$296</f>
        <v>900000</v>
      </c>
    </row>
    <row r="314" spans="1:8" s="275" customFormat="1" ht="15.75" customHeight="1">
      <c r="A314" s="219" t="s">
        <v>518</v>
      </c>
      <c r="B314" s="403"/>
      <c r="C314" s="403"/>
      <c r="D314" s="389">
        <v>0</v>
      </c>
      <c r="E314" s="390">
        <v>0</v>
      </c>
      <c r="F314" s="389">
        <f>G314-E314</f>
        <v>0</v>
      </c>
      <c r="G314" s="389">
        <v>0</v>
      </c>
      <c r="H314" s="391">
        <f>'[4]LBP Form No. 7 2022'!$BA$297</f>
        <v>300000</v>
      </c>
    </row>
    <row r="315" spans="1:8" s="275" customFormat="1" ht="15.75" customHeight="1">
      <c r="A315" s="220" t="s">
        <v>519</v>
      </c>
      <c r="B315" s="403"/>
      <c r="C315" s="403"/>
      <c r="D315" s="389">
        <v>0</v>
      </c>
      <c r="E315" s="390">
        <v>0</v>
      </c>
      <c r="F315" s="389">
        <f>G315-E315</f>
        <v>0</v>
      </c>
      <c r="G315" s="389">
        <v>0</v>
      </c>
      <c r="H315" s="391">
        <f>'[4]LBP Form No. 7 2022'!$BA$298</f>
        <v>12000</v>
      </c>
    </row>
    <row r="316" spans="1:8" s="275" customFormat="1" ht="15.75" customHeight="1">
      <c r="A316" s="230" t="s">
        <v>407</v>
      </c>
      <c r="B316" s="403"/>
      <c r="C316" s="403"/>
      <c r="D316" s="389">
        <f>'[4]Actual 2020'!$BB$291</f>
        <v>0</v>
      </c>
      <c r="E316" s="390">
        <f>'[4]Actual 1st Sem. 2021'!$BB$284</f>
        <v>0</v>
      </c>
      <c r="F316" s="389">
        <f>G316-E316</f>
        <v>2000000</v>
      </c>
      <c r="G316" s="389">
        <v>2000000</v>
      </c>
      <c r="H316" s="391">
        <f>'[4]LBP Form No. 7 2022'!$BA$299</f>
        <v>6724488</v>
      </c>
    </row>
    <row r="317" spans="1:8" s="275" customFormat="1" ht="15.75" customHeight="1">
      <c r="A317" s="230" t="s">
        <v>358</v>
      </c>
      <c r="B317" s="403"/>
      <c r="C317" s="403"/>
      <c r="D317" s="389">
        <f>'[4]Actual 2020'!$BB$292</f>
        <v>52225</v>
      </c>
      <c r="E317" s="390">
        <f>'[4]Actual 1st Sem. 2021'!$BB$285</f>
        <v>43055.5</v>
      </c>
      <c r="F317" s="389">
        <f>G317-E317</f>
        <v>24544.5</v>
      </c>
      <c r="G317" s="389">
        <v>67600</v>
      </c>
      <c r="H317" s="391">
        <f>'[4]LBP Form No. 7 2022'!$BA$300</f>
        <v>47600</v>
      </c>
    </row>
    <row r="318" spans="1:8" s="275" customFormat="1" ht="15.75" customHeight="1">
      <c r="A318" s="230" t="s">
        <v>409</v>
      </c>
      <c r="B318" s="403"/>
      <c r="C318" s="403"/>
      <c r="D318" s="389">
        <f>'[4]Actual 2020'!$BB$293</f>
        <v>4576.7</v>
      </c>
      <c r="E318" s="390">
        <f>'[4]Actual 1st Sem. 2021'!$BB$286</f>
        <v>0</v>
      </c>
      <c r="F318" s="389">
        <f>G318-E318</f>
        <v>500000</v>
      </c>
      <c r="G318" s="389">
        <v>500000</v>
      </c>
      <c r="H318" s="391">
        <f>'[4]LBP Form No. 7 2022'!$BA$301</f>
        <v>1000000</v>
      </c>
    </row>
    <row r="319" spans="1:8" s="275" customFormat="1" ht="15.75" customHeight="1">
      <c r="A319" s="230" t="s">
        <v>408</v>
      </c>
      <c r="B319" s="403"/>
      <c r="C319" s="403"/>
      <c r="D319" s="389">
        <f>'[4]Actual 2020'!$BB$294</f>
        <v>0</v>
      </c>
      <c r="E319" s="390">
        <f>'[4]Actual 1st Sem. 2021'!$BB$287</f>
        <v>0</v>
      </c>
      <c r="F319" s="389">
        <f>G319-E319</f>
        <v>5000000</v>
      </c>
      <c r="G319" s="389">
        <v>5000000</v>
      </c>
      <c r="H319" s="391">
        <f>'[4]LBP Form No. 7 2022'!$BA$302</f>
        <v>5000000</v>
      </c>
    </row>
    <row r="320" spans="1:8" s="275" customFormat="1" ht="15.75" customHeight="1">
      <c r="A320" s="230" t="s">
        <v>520</v>
      </c>
      <c r="B320" s="403"/>
      <c r="C320" s="403"/>
      <c r="D320" s="389">
        <v>0</v>
      </c>
      <c r="E320" s="390">
        <v>0</v>
      </c>
      <c r="F320" s="389">
        <f>G320-E320</f>
        <v>0</v>
      </c>
      <c r="G320" s="389">
        <v>0</v>
      </c>
      <c r="H320" s="391">
        <f>'[4]LBP Form No. 7 2022'!$BA$303</f>
        <v>60000</v>
      </c>
    </row>
    <row r="321" spans="1:8" s="275" customFormat="1" ht="15.75" customHeight="1">
      <c r="A321" s="230" t="s">
        <v>345</v>
      </c>
      <c r="B321" s="403"/>
      <c r="C321" s="403"/>
      <c r="D321" s="389">
        <v>0</v>
      </c>
      <c r="E321" s="390">
        <v>0</v>
      </c>
      <c r="F321" s="389">
        <f>G321-E321</f>
        <v>0</v>
      </c>
      <c r="G321" s="389">
        <v>0</v>
      </c>
      <c r="H321" s="391">
        <f>'[4]LBP Form No. 7 2022'!$BA$304</f>
        <v>5825000</v>
      </c>
    </row>
    <row r="322" spans="1:8" s="275" customFormat="1" ht="15.75" customHeight="1">
      <c r="A322" s="230" t="s">
        <v>420</v>
      </c>
      <c r="B322" s="403"/>
      <c r="C322" s="403"/>
      <c r="D322" s="389">
        <v>0</v>
      </c>
      <c r="E322" s="390">
        <v>0</v>
      </c>
      <c r="F322" s="389">
        <f>G322-E322</f>
        <v>0</v>
      </c>
      <c r="G322" s="389">
        <v>0</v>
      </c>
      <c r="H322" s="391">
        <f>'[4]LBP Form No. 7 2022'!$BA$305</f>
        <v>5100000</v>
      </c>
    </row>
    <row r="323" spans="1:8" s="275" customFormat="1" ht="15.75" customHeight="1">
      <c r="A323" s="230" t="s">
        <v>356</v>
      </c>
      <c r="B323" s="403"/>
      <c r="C323" s="403"/>
      <c r="D323" s="389">
        <f>'[4]Actual 2020'!$BB$295</f>
        <v>0</v>
      </c>
      <c r="E323" s="390">
        <f>'[4]Actual 1st Sem. 2021'!$BB$288</f>
        <v>0</v>
      </c>
      <c r="F323" s="389">
        <f>G323-E323</f>
        <v>1373333</v>
      </c>
      <c r="G323" s="389">
        <v>1373333</v>
      </c>
      <c r="H323" s="391">
        <f>'[4]LBP Form No. 7 2022'!$BA$306</f>
        <v>1373333</v>
      </c>
    </row>
    <row r="324" spans="1:8" s="275" customFormat="1" ht="15.75" customHeight="1">
      <c r="A324" s="230" t="s">
        <v>793</v>
      </c>
      <c r="B324" s="403"/>
      <c r="C324" s="403"/>
      <c r="D324" s="389">
        <f>'[4]Actual 2020'!$BB$296</f>
        <v>0</v>
      </c>
      <c r="E324" s="390">
        <f>'[4]Actual 1st Sem. 2021'!$BB$289</f>
        <v>0</v>
      </c>
      <c r="F324" s="389">
        <f>G324-E324</f>
        <v>271000</v>
      </c>
      <c r="G324" s="389">
        <v>271000</v>
      </c>
      <c r="H324" s="391">
        <f>'[4]LBP Form No. 7 2022'!$BA$307</f>
        <v>200000</v>
      </c>
    </row>
    <row r="325" spans="1:8" s="275" customFormat="1" ht="15.75" customHeight="1">
      <c r="A325" s="230" t="s">
        <v>508</v>
      </c>
      <c r="B325" s="403"/>
      <c r="C325" s="403"/>
      <c r="D325" s="389">
        <v>0</v>
      </c>
      <c r="E325" s="390">
        <v>0</v>
      </c>
      <c r="F325" s="389">
        <f>G325-E325</f>
        <v>0</v>
      </c>
      <c r="G325" s="389">
        <v>0</v>
      </c>
      <c r="H325" s="391">
        <f>'[4]LBP Form No. 7 2022'!$BA$308</f>
        <v>60000</v>
      </c>
    </row>
    <row r="326" spans="1:8" s="275" customFormat="1" ht="15.75" customHeight="1">
      <c r="A326" s="230" t="s">
        <v>357</v>
      </c>
      <c r="B326" s="403"/>
      <c r="C326" s="403"/>
      <c r="D326" s="389">
        <f>'[4]Actual 2020'!$BB$297</f>
        <v>0</v>
      </c>
      <c r="E326" s="390">
        <f>'[4]Actual 1st Sem. 2021'!$BB$290</f>
        <v>0</v>
      </c>
      <c r="F326" s="389">
        <f aca="true" t="shared" si="11" ref="F326:F374">G326-E326</f>
        <v>2340000</v>
      </c>
      <c r="G326" s="389">
        <v>2340000</v>
      </c>
      <c r="H326" s="391">
        <v>0</v>
      </c>
    </row>
    <row r="327" spans="1:8" s="275" customFormat="1" ht="15.75" customHeight="1">
      <c r="A327" s="230" t="s">
        <v>327</v>
      </c>
      <c r="B327" s="403"/>
      <c r="C327" s="403"/>
      <c r="D327" s="389">
        <f>'[4]Actual 2020'!$BB$298</f>
        <v>0</v>
      </c>
      <c r="E327" s="390">
        <f>'[4]Actual 1st Sem. 2021'!$BB$291</f>
        <v>0</v>
      </c>
      <c r="F327" s="389">
        <f t="shared" si="11"/>
        <v>30000</v>
      </c>
      <c r="G327" s="389">
        <v>30000</v>
      </c>
      <c r="H327" s="391">
        <f>'[4]LBP Form No. 7 2022'!$BA$309</f>
        <v>30000</v>
      </c>
    </row>
    <row r="328" spans="1:8" s="275" customFormat="1" ht="15.75" customHeight="1">
      <c r="A328" s="230" t="s">
        <v>452</v>
      </c>
      <c r="B328" s="403"/>
      <c r="C328" s="403"/>
      <c r="D328" s="389">
        <f>'[4]Actual 2020'!$BB$299</f>
        <v>0</v>
      </c>
      <c r="E328" s="390">
        <f>'[4]Actual 1st Sem. 2021'!$BB$292</f>
        <v>0</v>
      </c>
      <c r="F328" s="389">
        <f>G328-E328</f>
        <v>23000</v>
      </c>
      <c r="G328" s="389">
        <v>23000</v>
      </c>
      <c r="H328" s="391">
        <f>'[4]LBP Form No. 7 2022'!$BA$310</f>
        <v>30000</v>
      </c>
    </row>
    <row r="329" spans="1:8" s="275" customFormat="1" ht="15.75" customHeight="1">
      <c r="A329" s="230" t="s">
        <v>453</v>
      </c>
      <c r="B329" s="403"/>
      <c r="C329" s="403"/>
      <c r="D329" s="389">
        <f>'[4]Actual 2020'!$BB$300</f>
        <v>0</v>
      </c>
      <c r="E329" s="390">
        <f>'[4]Actual 1st Sem. 2021'!$BB$293</f>
        <v>0</v>
      </c>
      <c r="F329" s="389">
        <f t="shared" si="11"/>
        <v>30000000</v>
      </c>
      <c r="G329" s="389">
        <v>30000000</v>
      </c>
      <c r="H329" s="391">
        <f>'[4]LBP Form No. 7 2022'!$BA$311</f>
        <v>30000000</v>
      </c>
    </row>
    <row r="330" spans="1:8" s="275" customFormat="1" ht="15.75" customHeight="1">
      <c r="A330" s="144" t="s">
        <v>509</v>
      </c>
      <c r="B330" s="403"/>
      <c r="C330" s="403"/>
      <c r="D330" s="389">
        <v>0</v>
      </c>
      <c r="E330" s="390">
        <v>0</v>
      </c>
      <c r="F330" s="389">
        <f t="shared" si="11"/>
        <v>0</v>
      </c>
      <c r="G330" s="389">
        <v>0</v>
      </c>
      <c r="H330" s="391">
        <f>'[4]LBP Form No. 7 2022'!$BA$312</f>
        <v>1000000</v>
      </c>
    </row>
    <row r="331" spans="1:8" s="275" customFormat="1" ht="15.75" customHeight="1">
      <c r="A331" s="144" t="s">
        <v>510</v>
      </c>
      <c r="B331" s="403"/>
      <c r="C331" s="403"/>
      <c r="D331" s="389">
        <v>0</v>
      </c>
      <c r="E331" s="390">
        <v>0</v>
      </c>
      <c r="F331" s="389">
        <f t="shared" si="11"/>
        <v>0</v>
      </c>
      <c r="G331" s="389">
        <v>0</v>
      </c>
      <c r="H331" s="391">
        <f>'[4]LBP Form No. 7 2022'!$BA$313</f>
        <v>3000000</v>
      </c>
    </row>
    <row r="332" spans="1:8" s="275" customFormat="1" ht="15.75" customHeight="1">
      <c r="A332" s="144" t="s">
        <v>512</v>
      </c>
      <c r="B332" s="403"/>
      <c r="C332" s="403"/>
      <c r="D332" s="389">
        <v>0</v>
      </c>
      <c r="E332" s="390">
        <v>0</v>
      </c>
      <c r="F332" s="389">
        <f t="shared" si="11"/>
        <v>0</v>
      </c>
      <c r="G332" s="389">
        <v>0</v>
      </c>
      <c r="H332" s="391">
        <f>'[4]LBP Form No. 7 2022'!$BA$314</f>
        <v>1000000</v>
      </c>
    </row>
    <row r="333" spans="1:8" s="275" customFormat="1" ht="15.75" customHeight="1" hidden="1">
      <c r="A333" s="211" t="s">
        <v>794</v>
      </c>
      <c r="B333" s="403"/>
      <c r="C333" s="403"/>
      <c r="D333" s="389">
        <v>0</v>
      </c>
      <c r="E333" s="390">
        <v>0</v>
      </c>
      <c r="F333" s="389">
        <f t="shared" si="11"/>
        <v>0</v>
      </c>
      <c r="G333" s="389">
        <v>0</v>
      </c>
      <c r="H333" s="391">
        <v>0</v>
      </c>
    </row>
    <row r="334" spans="1:8" s="275" customFormat="1" ht="15.75" customHeight="1">
      <c r="A334" s="230" t="s">
        <v>454</v>
      </c>
      <c r="B334" s="403"/>
      <c r="C334" s="403"/>
      <c r="D334" s="389">
        <f>'[4]Actual 2020'!$BB$301</f>
        <v>0</v>
      </c>
      <c r="E334" s="390">
        <f>'[4]Actual 1st Sem. 2021'!$BB$294</f>
        <v>0</v>
      </c>
      <c r="F334" s="389">
        <f>G334-E334</f>
        <v>24000000</v>
      </c>
      <c r="G334" s="389">
        <v>24000000</v>
      </c>
      <c r="H334" s="391">
        <f>'[4]LBP Form No. 7 2022'!$BA$315</f>
        <v>20000000</v>
      </c>
    </row>
    <row r="335" spans="1:8" s="275" customFormat="1" ht="15.75" customHeight="1">
      <c r="A335" s="230" t="s">
        <v>455</v>
      </c>
      <c r="B335" s="403"/>
      <c r="C335" s="403"/>
      <c r="D335" s="389">
        <f>'[4]Actual 2020'!$BB$302</f>
        <v>0</v>
      </c>
      <c r="E335" s="390">
        <f>'[4]Actual 1st Sem. 2021'!$BB$295</f>
        <v>0</v>
      </c>
      <c r="F335" s="389">
        <f>G335-E335</f>
        <v>1508000</v>
      </c>
      <c r="G335" s="389">
        <v>1508000</v>
      </c>
      <c r="H335" s="391">
        <v>0</v>
      </c>
    </row>
    <row r="336" spans="1:8" s="275" customFormat="1" ht="15.75" customHeight="1">
      <c r="A336" s="230" t="s">
        <v>456</v>
      </c>
      <c r="B336" s="403"/>
      <c r="C336" s="403"/>
      <c r="D336" s="389">
        <f>'[4]Actual 2020'!$BB$303</f>
        <v>0</v>
      </c>
      <c r="E336" s="390">
        <f>'[4]Actual 1st Sem. 2021'!$BB$296</f>
        <v>0</v>
      </c>
      <c r="F336" s="389">
        <f>G336-E336</f>
        <v>2000000</v>
      </c>
      <c r="G336" s="389">
        <v>2000000</v>
      </c>
      <c r="H336" s="391">
        <v>0</v>
      </c>
    </row>
    <row r="337" spans="1:8" s="275" customFormat="1" ht="15.75" customHeight="1">
      <c r="A337" s="230" t="s">
        <v>795</v>
      </c>
      <c r="B337" s="403"/>
      <c r="C337" s="403"/>
      <c r="D337" s="389">
        <f>'[4]Actual 2020'!$BB$304</f>
        <v>0</v>
      </c>
      <c r="E337" s="390">
        <f>'[4]Actual 1st Sem. 2021'!$BB$297</f>
        <v>0</v>
      </c>
      <c r="F337" s="389">
        <f t="shared" si="11"/>
        <v>1332000</v>
      </c>
      <c r="G337" s="389">
        <v>1332000</v>
      </c>
      <c r="H337" s="391">
        <v>0</v>
      </c>
    </row>
    <row r="338" spans="1:8" s="275" customFormat="1" ht="15.75" customHeight="1">
      <c r="A338" s="230" t="s">
        <v>324</v>
      </c>
      <c r="B338" s="403"/>
      <c r="C338" s="403"/>
      <c r="D338" s="389">
        <f>'[4]Actual 2020'!$BB$305</f>
        <v>0</v>
      </c>
      <c r="E338" s="390">
        <f>'[4]Actual 1st Sem. 2021'!$BB$298</f>
        <v>0</v>
      </c>
      <c r="F338" s="389">
        <f t="shared" si="11"/>
        <v>200000</v>
      </c>
      <c r="G338" s="389">
        <v>200000</v>
      </c>
      <c r="H338" s="391">
        <v>0</v>
      </c>
    </row>
    <row r="339" spans="1:8" s="275" customFormat="1" ht="15.75" customHeight="1">
      <c r="A339" s="230" t="s">
        <v>457</v>
      </c>
      <c r="B339" s="403"/>
      <c r="C339" s="403"/>
      <c r="D339" s="389">
        <f>'[4]Actual 2020'!$BB$306</f>
        <v>0</v>
      </c>
      <c r="E339" s="390">
        <f>'[4]Actual 1st Sem. 2021'!$BB$299</f>
        <v>0</v>
      </c>
      <c r="F339" s="389">
        <f t="shared" si="11"/>
        <v>3000</v>
      </c>
      <c r="G339" s="389">
        <v>3000</v>
      </c>
      <c r="H339" s="391">
        <v>0</v>
      </c>
    </row>
    <row r="340" spans="1:8" s="275" customFormat="1" ht="15.75" customHeight="1">
      <c r="A340" s="230" t="s">
        <v>458</v>
      </c>
      <c r="B340" s="403"/>
      <c r="C340" s="403"/>
      <c r="D340" s="389">
        <f>'[4]Actual 2020'!$BB$307</f>
        <v>0</v>
      </c>
      <c r="E340" s="390">
        <f>'[4]Actual 1st Sem. 2021'!$BB$300</f>
        <v>0</v>
      </c>
      <c r="F340" s="389">
        <f t="shared" si="11"/>
        <v>13000</v>
      </c>
      <c r="G340" s="389">
        <v>13000</v>
      </c>
      <c r="H340" s="391">
        <v>0</v>
      </c>
    </row>
    <row r="341" spans="1:8" s="275" customFormat="1" ht="15.75" customHeight="1">
      <c r="A341" s="230" t="s">
        <v>422</v>
      </c>
      <c r="B341" s="403"/>
      <c r="C341" s="403"/>
      <c r="D341" s="389">
        <f>'[4]Actual 2020'!$BB$308</f>
        <v>3600000</v>
      </c>
      <c r="E341" s="390">
        <v>0</v>
      </c>
      <c r="F341" s="389">
        <f t="shared" si="11"/>
        <v>0</v>
      </c>
      <c r="G341" s="389">
        <v>0</v>
      </c>
      <c r="H341" s="391">
        <v>0</v>
      </c>
    </row>
    <row r="342" spans="1:8" s="275" customFormat="1" ht="15.75" customHeight="1">
      <c r="A342" s="230" t="s">
        <v>346</v>
      </c>
      <c r="B342" s="403"/>
      <c r="C342" s="403"/>
      <c r="D342" s="389">
        <f>'[4]Actual 2020'!$BB$309</f>
        <v>0</v>
      </c>
      <c r="E342" s="390">
        <f>'[4]Actual 1st Sem. 2021'!$BB$301</f>
        <v>0</v>
      </c>
      <c r="F342" s="389">
        <f t="shared" si="11"/>
        <v>1000000</v>
      </c>
      <c r="G342" s="389">
        <v>1000000</v>
      </c>
      <c r="H342" s="391">
        <f>'[4]LBP Form No. 7 2022'!$BA$316</f>
        <v>500000</v>
      </c>
    </row>
    <row r="343" spans="1:8" s="275" customFormat="1" ht="15.75" customHeight="1">
      <c r="A343" s="230" t="s">
        <v>348</v>
      </c>
      <c r="B343" s="403"/>
      <c r="C343" s="403"/>
      <c r="D343" s="389">
        <f>'[4]Actual 2020'!$BB$310</f>
        <v>1245000</v>
      </c>
      <c r="E343" s="390">
        <f>'[4]Actual 1st Sem. 2021'!$BB$302</f>
        <v>1360000</v>
      </c>
      <c r="F343" s="389">
        <f>G343-E343</f>
        <v>2640000</v>
      </c>
      <c r="G343" s="389">
        <v>4000000</v>
      </c>
      <c r="H343" s="391">
        <f>'[4]LBP Form No. 7 2022'!$BA$317</f>
        <v>4000000</v>
      </c>
    </row>
    <row r="344" spans="1:8" s="275" customFormat="1" ht="15.75" customHeight="1">
      <c r="A344" s="230" t="s">
        <v>347</v>
      </c>
      <c r="B344" s="403"/>
      <c r="C344" s="403"/>
      <c r="D344" s="389">
        <f>'[4]Actual 2020'!$BB$311</f>
        <v>167880</v>
      </c>
      <c r="E344" s="390">
        <v>0</v>
      </c>
      <c r="F344" s="389">
        <f>G344-E344</f>
        <v>0</v>
      </c>
      <c r="G344" s="389">
        <v>0</v>
      </c>
      <c r="H344" s="391">
        <f>'[4]LBP Form No. 7 2022'!$BA$318</f>
        <v>400000</v>
      </c>
    </row>
    <row r="345" spans="1:8" s="275" customFormat="1" ht="15.75" customHeight="1">
      <c r="A345" s="230" t="s">
        <v>163</v>
      </c>
      <c r="B345" s="403"/>
      <c r="C345" s="403"/>
      <c r="D345" s="389">
        <f>'[4]Actual 2020'!$BB$312</f>
        <v>355812</v>
      </c>
      <c r="E345" s="390">
        <f>'[4]Actual 1st Sem. 2021'!$BB$303</f>
        <v>128795</v>
      </c>
      <c r="F345" s="389">
        <f t="shared" si="11"/>
        <v>871205</v>
      </c>
      <c r="G345" s="389">
        <v>1000000</v>
      </c>
      <c r="H345" s="391">
        <f>'[4]LBP Form No. 7 2022'!$BA$319</f>
        <v>1500000</v>
      </c>
    </row>
    <row r="346" spans="1:8" s="275" customFormat="1" ht="15.75" customHeight="1">
      <c r="A346" s="230" t="s">
        <v>325</v>
      </c>
      <c r="B346" s="403"/>
      <c r="C346" s="403"/>
      <c r="D346" s="389">
        <f>'[4]Actual 2020'!$BB$313</f>
        <v>824100</v>
      </c>
      <c r="E346" s="390">
        <f>'[4]Actual 1st Sem. 2021'!$BB$304</f>
        <v>0</v>
      </c>
      <c r="F346" s="389">
        <f t="shared" si="11"/>
        <v>850000</v>
      </c>
      <c r="G346" s="389">
        <v>850000</v>
      </c>
      <c r="H346" s="391">
        <f>'[4]LBP Form No. 7 2022'!$BA$320</f>
        <v>0</v>
      </c>
    </row>
    <row r="347" spans="1:8" s="275" customFormat="1" ht="15.75" customHeight="1">
      <c r="A347" s="230" t="s">
        <v>414</v>
      </c>
      <c r="B347" s="403"/>
      <c r="C347" s="403"/>
      <c r="D347" s="389">
        <f>'[4]Actual 2020'!$BB$314</f>
        <v>0</v>
      </c>
      <c r="E347" s="390">
        <f>'[4]Actual 1st Sem. 2021'!$BB$305</f>
        <v>49992</v>
      </c>
      <c r="F347" s="389">
        <f t="shared" si="11"/>
        <v>5950008</v>
      </c>
      <c r="G347" s="389">
        <v>6000000</v>
      </c>
      <c r="H347" s="391">
        <f>'[4]LBP Form No. 7 2022'!$BA$321</f>
        <v>5500000</v>
      </c>
    </row>
    <row r="348" spans="1:8" s="275" customFormat="1" ht="15.75" customHeight="1">
      <c r="A348" s="230" t="s">
        <v>468</v>
      </c>
      <c r="B348" s="403"/>
      <c r="C348" s="403"/>
      <c r="D348" s="389">
        <f>'[4]Actual 2020'!$BB$315</f>
        <v>0</v>
      </c>
      <c r="E348" s="390">
        <f>'[4]Actual 1st Sem. 2021'!$BB$306</f>
        <v>263300</v>
      </c>
      <c r="F348" s="389">
        <f t="shared" si="11"/>
        <v>3361827.85</v>
      </c>
      <c r="G348" s="389">
        <v>3625127.85</v>
      </c>
      <c r="H348" s="391">
        <f>'[4]LBP Form No. 7 2022'!$BA$322</f>
        <v>3000000</v>
      </c>
    </row>
    <row r="349" spans="1:8" s="275" customFormat="1" ht="15.75" customHeight="1">
      <c r="A349" s="230" t="s">
        <v>469</v>
      </c>
      <c r="B349" s="403"/>
      <c r="C349" s="403"/>
      <c r="D349" s="389">
        <f>'[4]Actual 2020'!$BB$316</f>
        <v>0</v>
      </c>
      <c r="E349" s="390">
        <f>'[4]Actual 1st Sem. 2021'!$BB$307</f>
        <v>0</v>
      </c>
      <c r="F349" s="389">
        <f t="shared" si="11"/>
        <v>600000</v>
      </c>
      <c r="G349" s="389">
        <v>600000</v>
      </c>
      <c r="H349" s="391">
        <f>'[4]LBP Form No. 7 2022'!$BA$323</f>
        <v>1300000</v>
      </c>
    </row>
    <row r="350" spans="1:8" s="275" customFormat="1" ht="15.75" customHeight="1">
      <c r="A350" s="148" t="s">
        <v>529</v>
      </c>
      <c r="B350" s="403"/>
      <c r="C350" s="403"/>
      <c r="D350" s="389">
        <v>0</v>
      </c>
      <c r="E350" s="390">
        <v>0</v>
      </c>
      <c r="F350" s="389">
        <f>G350-E350</f>
        <v>0</v>
      </c>
      <c r="G350" s="389">
        <v>0</v>
      </c>
      <c r="H350" s="391">
        <f>'[4]LBP Form No. 7 2022'!$BA$324</f>
        <v>1000000</v>
      </c>
    </row>
    <row r="351" spans="1:8" s="275" customFormat="1" ht="15.75" customHeight="1">
      <c r="A351" s="230" t="s">
        <v>276</v>
      </c>
      <c r="B351" s="403"/>
      <c r="C351" s="403"/>
      <c r="D351" s="389">
        <f>'[4]Actual 2020'!$BB$317</f>
        <v>74100</v>
      </c>
      <c r="E351" s="390">
        <f>'[4]Actual 1st Sem. 2021'!$BB$308</f>
        <v>0</v>
      </c>
      <c r="F351" s="389">
        <f t="shared" si="11"/>
        <v>1000000</v>
      </c>
      <c r="G351" s="389">
        <v>1000000</v>
      </c>
      <c r="H351" s="391">
        <f>'[4]LBP Form No. 7 2022'!$BA$325</f>
        <v>1500000</v>
      </c>
    </row>
    <row r="352" spans="1:8" s="275" customFormat="1" ht="15.75" customHeight="1">
      <c r="A352" s="230" t="s">
        <v>553</v>
      </c>
      <c r="B352" s="403"/>
      <c r="C352" s="403"/>
      <c r="D352" s="389">
        <f>'[4]Actual 2020'!$BB$318</f>
        <v>0</v>
      </c>
      <c r="E352" s="390">
        <f>'[4]Actual 1st Sem. 2021'!$BB$309</f>
        <v>0</v>
      </c>
      <c r="F352" s="389">
        <f t="shared" si="11"/>
        <v>1500000</v>
      </c>
      <c r="G352" s="389">
        <v>1500000</v>
      </c>
      <c r="H352" s="391">
        <f>'[4]LBP Form No. 7 2022'!$BA$326</f>
        <v>3000000</v>
      </c>
    </row>
    <row r="353" spans="1:8" s="275" customFormat="1" ht="15.75" customHeight="1">
      <c r="A353" s="230" t="s">
        <v>547</v>
      </c>
      <c r="B353" s="403"/>
      <c r="C353" s="403"/>
      <c r="D353" s="389">
        <v>0</v>
      </c>
      <c r="E353" s="390">
        <v>0</v>
      </c>
      <c r="F353" s="389">
        <f t="shared" si="11"/>
        <v>0</v>
      </c>
      <c r="G353" s="389">
        <v>0</v>
      </c>
      <c r="H353" s="391">
        <f>'[4]LBP Form No. 7 2022'!$BA$327</f>
        <v>100000</v>
      </c>
    </row>
    <row r="354" spans="1:8" s="275" customFormat="1" ht="15.75" customHeight="1">
      <c r="A354" s="191" t="s">
        <v>548</v>
      </c>
      <c r="B354" s="403"/>
      <c r="C354" s="403"/>
      <c r="D354" s="389">
        <v>0</v>
      </c>
      <c r="E354" s="390">
        <v>0</v>
      </c>
      <c r="F354" s="389">
        <f t="shared" si="11"/>
        <v>0</v>
      </c>
      <c r="G354" s="389">
        <v>0</v>
      </c>
      <c r="H354" s="391">
        <f>'[4]LBP Form No. 7 2022'!$BA$328</f>
        <v>1500000</v>
      </c>
    </row>
    <row r="355" spans="1:8" s="275" customFormat="1" ht="15.75" customHeight="1" hidden="1">
      <c r="A355" s="230" t="s">
        <v>549</v>
      </c>
      <c r="B355" s="403"/>
      <c r="C355" s="403"/>
      <c r="D355" s="389">
        <v>0</v>
      </c>
      <c r="E355" s="390">
        <v>0</v>
      </c>
      <c r="F355" s="389">
        <f t="shared" si="11"/>
        <v>0</v>
      </c>
      <c r="G355" s="389">
        <v>0</v>
      </c>
      <c r="H355" s="391">
        <f>'[4]LBP Form No. 7 2022'!$BA$329</f>
        <v>0</v>
      </c>
    </row>
    <row r="356" spans="1:8" s="275" customFormat="1" ht="15.75" customHeight="1">
      <c r="A356" s="230" t="s">
        <v>550</v>
      </c>
      <c r="B356" s="403"/>
      <c r="C356" s="403"/>
      <c r="D356" s="389">
        <v>0</v>
      </c>
      <c r="E356" s="390">
        <v>0</v>
      </c>
      <c r="F356" s="389">
        <f t="shared" si="11"/>
        <v>0</v>
      </c>
      <c r="G356" s="389">
        <v>0</v>
      </c>
      <c r="H356" s="391">
        <f>'[4]LBP Form No. 7 2022'!$BA$330</f>
        <v>500000</v>
      </c>
    </row>
    <row r="357" spans="1:8" s="275" customFormat="1" ht="15.75" customHeight="1" hidden="1">
      <c r="A357" s="219" t="s">
        <v>551</v>
      </c>
      <c r="B357" s="403"/>
      <c r="C357" s="403"/>
      <c r="D357" s="389">
        <v>0</v>
      </c>
      <c r="E357" s="390">
        <v>0</v>
      </c>
      <c r="F357" s="389">
        <f t="shared" si="11"/>
        <v>0</v>
      </c>
      <c r="G357" s="389">
        <v>0</v>
      </c>
      <c r="H357" s="391">
        <f>'[4]LBP Form No. 7 2022'!$BA$331</f>
        <v>0</v>
      </c>
    </row>
    <row r="358" spans="1:8" s="275" customFormat="1" ht="15.75" customHeight="1">
      <c r="A358" s="230" t="s">
        <v>552</v>
      </c>
      <c r="B358" s="403"/>
      <c r="C358" s="403"/>
      <c r="D358" s="389">
        <v>0</v>
      </c>
      <c r="E358" s="390">
        <v>0</v>
      </c>
      <c r="F358" s="389">
        <f t="shared" si="11"/>
        <v>0</v>
      </c>
      <c r="G358" s="389">
        <v>0</v>
      </c>
      <c r="H358" s="391">
        <f>'[4]LBP Form No. 7 2022'!$BA$332</f>
        <v>100000</v>
      </c>
    </row>
    <row r="359" spans="1:8" s="275" customFormat="1" ht="15.75" customHeight="1">
      <c r="A359" s="148" t="s">
        <v>524</v>
      </c>
      <c r="B359" s="403"/>
      <c r="C359" s="403"/>
      <c r="D359" s="389">
        <v>0</v>
      </c>
      <c r="E359" s="390">
        <v>0</v>
      </c>
      <c r="F359" s="389">
        <f t="shared" si="11"/>
        <v>0</v>
      </c>
      <c r="G359" s="389">
        <v>0</v>
      </c>
      <c r="H359" s="391">
        <f>'[4]LBP Form No. 7 2022'!$BA$333</f>
        <v>12000000</v>
      </c>
    </row>
    <row r="360" spans="1:8" s="275" customFormat="1" ht="15.75" customHeight="1">
      <c r="A360" s="230" t="s">
        <v>340</v>
      </c>
      <c r="B360" s="403"/>
      <c r="C360" s="403"/>
      <c r="D360" s="389">
        <f>'[4]Actual 2020'!$BB$319</f>
        <v>50000</v>
      </c>
      <c r="E360" s="390">
        <v>0</v>
      </c>
      <c r="F360" s="389">
        <f t="shared" si="11"/>
        <v>0</v>
      </c>
      <c r="G360" s="389">
        <v>0</v>
      </c>
      <c r="H360" s="391">
        <v>0</v>
      </c>
    </row>
    <row r="361" spans="1:8" s="275" customFormat="1" ht="15.75" customHeight="1">
      <c r="A361" s="148" t="s">
        <v>322</v>
      </c>
      <c r="B361" s="403"/>
      <c r="C361" s="403"/>
      <c r="D361" s="389">
        <f>'[4]Actual 2020'!$BB$320</f>
        <v>428050</v>
      </c>
      <c r="E361" s="390">
        <f>'[4]Actual 1st Sem. 2021'!$BB$310</f>
        <v>0</v>
      </c>
      <c r="F361" s="389">
        <f t="shared" si="11"/>
        <v>600000</v>
      </c>
      <c r="G361" s="389">
        <v>600000</v>
      </c>
      <c r="H361" s="391">
        <f>'[4]LBP Form No. 7 2022'!$BA$334</f>
        <v>500000</v>
      </c>
    </row>
    <row r="362" spans="1:8" s="275" customFormat="1" ht="15.75" customHeight="1">
      <c r="A362" s="148" t="s">
        <v>164</v>
      </c>
      <c r="B362" s="403"/>
      <c r="C362" s="403"/>
      <c r="D362" s="389">
        <f>'[4]Actual 2020'!$BB$321</f>
        <v>7304324</v>
      </c>
      <c r="E362" s="390">
        <f>'[4]Actual 1st Sem. 2021'!$BB$311</f>
        <v>1044603</v>
      </c>
      <c r="F362" s="389">
        <f t="shared" si="11"/>
        <v>6611739.31</v>
      </c>
      <c r="G362" s="389">
        <v>7656342.31</v>
      </c>
      <c r="H362" s="391">
        <f>'[4]LBP Form No. 7 2022'!$BA$335</f>
        <v>14605000</v>
      </c>
    </row>
    <row r="363" spans="1:8" s="275" customFormat="1" ht="15.75" customHeight="1">
      <c r="A363" s="148" t="s">
        <v>326</v>
      </c>
      <c r="B363" s="403"/>
      <c r="C363" s="403"/>
      <c r="D363" s="389">
        <f>'[4]Actual 2020'!$BB$322</f>
        <v>1296000</v>
      </c>
      <c r="E363" s="390">
        <f>'[4]Actual 1st Sem. 2021'!$BB$313</f>
        <v>0</v>
      </c>
      <c r="F363" s="389">
        <f t="shared" si="11"/>
        <v>7680000</v>
      </c>
      <c r="G363" s="389">
        <v>7680000</v>
      </c>
      <c r="H363" s="391">
        <f>'[4]LBP Form No. 7 2022'!$BA$336</f>
        <v>7200000</v>
      </c>
    </row>
    <row r="364" spans="1:8" s="275" customFormat="1" ht="15.75" customHeight="1">
      <c r="A364" s="148" t="s">
        <v>277</v>
      </c>
      <c r="B364" s="403"/>
      <c r="C364" s="403"/>
      <c r="D364" s="389">
        <f>'[4]Actual 2020'!$BB$323</f>
        <v>0</v>
      </c>
      <c r="E364" s="390">
        <f>'[4]Actual 1st Sem. 2021'!$BB$314</f>
        <v>0</v>
      </c>
      <c r="F364" s="389">
        <f t="shared" si="11"/>
        <v>800000</v>
      </c>
      <c r="G364" s="389">
        <v>800000</v>
      </c>
      <c r="H364" s="391">
        <v>0</v>
      </c>
    </row>
    <row r="365" spans="1:8" s="275" customFormat="1" ht="37.5" customHeight="1">
      <c r="A365" s="148" t="s">
        <v>317</v>
      </c>
      <c r="B365" s="403"/>
      <c r="C365" s="403"/>
      <c r="D365" s="389">
        <f>'[4]Actual 2020'!$BB$324</f>
        <v>703050</v>
      </c>
      <c r="E365" s="390">
        <v>0</v>
      </c>
      <c r="F365" s="389">
        <f t="shared" si="11"/>
        <v>0</v>
      </c>
      <c r="G365" s="389">
        <v>0</v>
      </c>
      <c r="H365" s="391">
        <v>0</v>
      </c>
    </row>
    <row r="366" spans="1:8" s="275" customFormat="1" ht="37.5" customHeight="1">
      <c r="A366" s="148" t="s">
        <v>318</v>
      </c>
      <c r="B366" s="403"/>
      <c r="C366" s="403"/>
      <c r="D366" s="389">
        <f>'[4]Actual 2020'!$BB$325</f>
        <v>0</v>
      </c>
      <c r="E366" s="390">
        <f>'[4]Actual 1st Sem. 2021'!$BB$315</f>
        <v>0</v>
      </c>
      <c r="F366" s="389">
        <f t="shared" si="11"/>
        <v>787229.5</v>
      </c>
      <c r="G366" s="389">
        <v>787229.5</v>
      </c>
      <c r="H366" s="391">
        <v>0</v>
      </c>
    </row>
    <row r="367" spans="1:8" s="275" customFormat="1" ht="15.75" customHeight="1">
      <c r="A367" s="148" t="s">
        <v>410</v>
      </c>
      <c r="B367" s="403"/>
      <c r="C367" s="403"/>
      <c r="D367" s="389">
        <f>'[4]Actual 2020'!$BB$327</f>
        <v>268650</v>
      </c>
      <c r="E367" s="390">
        <v>0</v>
      </c>
      <c r="F367" s="389">
        <f t="shared" si="11"/>
        <v>0</v>
      </c>
      <c r="G367" s="389">
        <v>0</v>
      </c>
      <c r="H367" s="391">
        <v>0</v>
      </c>
    </row>
    <row r="368" spans="1:8" s="275" customFormat="1" ht="15.75" customHeight="1">
      <c r="A368" s="148" t="s">
        <v>411</v>
      </c>
      <c r="B368" s="403"/>
      <c r="C368" s="403"/>
      <c r="D368" s="389">
        <f>'[4]Actual 2020'!$BB$328</f>
        <v>799343.5</v>
      </c>
      <c r="E368" s="390">
        <v>0</v>
      </c>
      <c r="F368" s="389">
        <f t="shared" si="11"/>
        <v>0</v>
      </c>
      <c r="G368" s="389">
        <v>0</v>
      </c>
      <c r="H368" s="391">
        <v>0</v>
      </c>
    </row>
    <row r="369" spans="1:8" s="275" customFormat="1" ht="15.75" customHeight="1">
      <c r="A369" s="148" t="s">
        <v>277</v>
      </c>
      <c r="B369" s="403"/>
      <c r="C369" s="403"/>
      <c r="D369" s="389">
        <v>0</v>
      </c>
      <c r="E369" s="390">
        <v>0</v>
      </c>
      <c r="F369" s="389">
        <f>G369-E369</f>
        <v>0</v>
      </c>
      <c r="G369" s="389">
        <v>0</v>
      </c>
      <c r="H369" s="391">
        <f>'[4]LBP Form No. 7 2022'!$BA$337</f>
        <v>1000000</v>
      </c>
    </row>
    <row r="370" spans="1:8" s="275" customFormat="1" ht="15.75" customHeight="1">
      <c r="A370" s="148" t="s">
        <v>569</v>
      </c>
      <c r="B370" s="403"/>
      <c r="C370" s="403"/>
      <c r="D370" s="389">
        <v>0</v>
      </c>
      <c r="E370" s="390">
        <v>0</v>
      </c>
      <c r="F370" s="389">
        <f>G370-E370</f>
        <v>0</v>
      </c>
      <c r="G370" s="389">
        <v>0</v>
      </c>
      <c r="H370" s="391">
        <f>'[4]LBP Form No. 7 2022'!$BA$338</f>
        <v>1000000</v>
      </c>
    </row>
    <row r="371" spans="1:8" s="275" customFormat="1" ht="15.75" customHeight="1">
      <c r="A371" s="148" t="s">
        <v>478</v>
      </c>
      <c r="B371" s="403"/>
      <c r="C371" s="403"/>
      <c r="D371" s="389">
        <f>'[4]Actual 2020'!$BB$329</f>
        <v>197007345.42</v>
      </c>
      <c r="E371" s="390">
        <v>25947042.3</v>
      </c>
      <c r="F371" s="389">
        <f t="shared" si="11"/>
        <v>-25947042.3</v>
      </c>
      <c r="G371" s="389">
        <v>0</v>
      </c>
      <c r="H371" s="391">
        <v>0</v>
      </c>
    </row>
    <row r="372" spans="1:8" s="275" customFormat="1" ht="15.75" customHeight="1">
      <c r="A372" s="148" t="s">
        <v>796</v>
      </c>
      <c r="B372" s="403"/>
      <c r="C372" s="403"/>
      <c r="D372" s="389">
        <v>0</v>
      </c>
      <c r="E372" s="390">
        <v>0</v>
      </c>
      <c r="F372" s="389">
        <f>G372-E372</f>
        <v>0</v>
      </c>
      <c r="G372" s="389">
        <v>0</v>
      </c>
      <c r="H372" s="391">
        <f>'[4]LBP Form No. 7 2022'!$BA$339</f>
        <v>96847900.19</v>
      </c>
    </row>
    <row r="373" spans="1:8" s="275" customFormat="1" ht="15.75" customHeight="1">
      <c r="A373" s="148" t="s">
        <v>350</v>
      </c>
      <c r="B373" s="403"/>
      <c r="C373" s="403"/>
      <c r="D373" s="389">
        <f>'[4]Actual 2020'!$BB$326</f>
        <v>89418</v>
      </c>
      <c r="E373" s="390">
        <f>'[4]Actual 1st Sem. 2021'!$BB$316</f>
        <v>0</v>
      </c>
      <c r="F373" s="389">
        <f>G373-E373</f>
        <v>800000</v>
      </c>
      <c r="G373" s="389">
        <v>800000</v>
      </c>
      <c r="H373" s="391">
        <f>'[4]LBP Form No. 7 2022'!$BA$340</f>
        <v>1000000</v>
      </c>
    </row>
    <row r="374" spans="1:8" s="275" customFormat="1" ht="15.75" customHeight="1" thickBot="1">
      <c r="A374" s="191" t="s">
        <v>353</v>
      </c>
      <c r="B374" s="403"/>
      <c r="C374" s="403"/>
      <c r="D374" s="389">
        <f>'[4]Actual 2020'!$BB$330</f>
        <v>0</v>
      </c>
      <c r="E374" s="390">
        <f>'[4]Actual 1st Sem. 2021'!$BB$318</f>
        <v>0</v>
      </c>
      <c r="F374" s="389">
        <f t="shared" si="11"/>
        <v>1500000</v>
      </c>
      <c r="G374" s="389">
        <v>1500000</v>
      </c>
      <c r="H374" s="391">
        <f>'[4]LBP Form No. 7 2022'!$BA$341</f>
        <v>1500000</v>
      </c>
    </row>
    <row r="375" spans="1:10" s="310" customFormat="1" ht="20.25" customHeight="1" thickBot="1" thickTop="1">
      <c r="A375" s="334" t="s">
        <v>797</v>
      </c>
      <c r="B375" s="335"/>
      <c r="C375" s="335"/>
      <c r="D375" s="336">
        <f>SUM(D183:D374)</f>
        <v>732948451.88</v>
      </c>
      <c r="E375" s="336">
        <f>SUM(E183:E374)</f>
        <v>274180847.15000004</v>
      </c>
      <c r="F375" s="336">
        <f>SUM(F183:F374)</f>
        <v>900877183.48</v>
      </c>
      <c r="G375" s="336">
        <f>SUM(G183:G374)</f>
        <v>1175058030.6299999</v>
      </c>
      <c r="H375" s="336">
        <f>SUM(H183:H374)</f>
        <v>1390913883.17</v>
      </c>
      <c r="I375" s="340">
        <f>'[6]Summary 2022'!$C$55</f>
        <v>1390913883.17</v>
      </c>
      <c r="J375" s="340">
        <f>H375-I375</f>
        <v>0</v>
      </c>
    </row>
    <row r="376" spans="1:8" s="275" customFormat="1" ht="15.75" customHeight="1" thickTop="1">
      <c r="A376" s="372" t="s">
        <v>575</v>
      </c>
      <c r="B376" s="373"/>
      <c r="C376" s="374"/>
      <c r="D376" s="375"/>
      <c r="E376" s="375"/>
      <c r="F376" s="375"/>
      <c r="G376" s="377"/>
      <c r="H376" s="378"/>
    </row>
    <row r="377" spans="1:8" s="275" customFormat="1" ht="15.75" customHeight="1">
      <c r="A377" s="398" t="s">
        <v>26</v>
      </c>
      <c r="B377" s="399" t="s">
        <v>210</v>
      </c>
      <c r="C377" s="399"/>
      <c r="D377" s="389">
        <f>'[4]Actual 2020'!$BB$333</f>
        <v>10035910.83</v>
      </c>
      <c r="E377" s="389">
        <f>'[4]Actual 1st Sem. 2021'!$BB$321</f>
        <v>6153266.09</v>
      </c>
      <c r="F377" s="389">
        <f>G377-E377</f>
        <v>12848470.100000001</v>
      </c>
      <c r="G377" s="389">
        <v>19001736.19</v>
      </c>
      <c r="H377" s="391">
        <f>'[4]LBP Form No. 7 2022'!$BA$344</f>
        <v>45209084.28</v>
      </c>
    </row>
    <row r="378" spans="1:8" s="275" customFormat="1" ht="15.75" customHeight="1" thickBot="1">
      <c r="A378" s="135" t="s">
        <v>343</v>
      </c>
      <c r="B378" s="127" t="s">
        <v>344</v>
      </c>
      <c r="C378" s="399"/>
      <c r="D378" s="389">
        <f>'[4]Actual 2020'!$BB$334</f>
        <v>458445</v>
      </c>
      <c r="E378" s="389">
        <f>'[4]Actual 1st Sem. 2021'!$BB$322</f>
        <v>350301</v>
      </c>
      <c r="F378" s="389">
        <f>G378-E378</f>
        <v>9499699</v>
      </c>
      <c r="G378" s="389">
        <v>9850000</v>
      </c>
      <c r="H378" s="391">
        <f>'[4]LBP Form No. 7 2022'!$BA$345</f>
        <v>10000000</v>
      </c>
    </row>
    <row r="379" spans="1:10" s="310" customFormat="1" ht="20.25" customHeight="1" thickBot="1" thickTop="1">
      <c r="A379" s="334" t="s">
        <v>798</v>
      </c>
      <c r="B379" s="335"/>
      <c r="C379" s="335"/>
      <c r="D379" s="336">
        <f>SUM(D377:D378)</f>
        <v>10494355.83</v>
      </c>
      <c r="E379" s="336">
        <f>SUM(E377:E378)</f>
        <v>6503567.09</v>
      </c>
      <c r="F379" s="336">
        <f>SUM(F377:F378)</f>
        <v>22348169.1</v>
      </c>
      <c r="G379" s="336">
        <f>SUM(G377:G378)</f>
        <v>28851736.19</v>
      </c>
      <c r="H379" s="336">
        <f>SUM(H377:H378)</f>
        <v>55209084.28</v>
      </c>
      <c r="I379" s="340">
        <f>'[6]Summary 2022'!$D$55</f>
        <v>55209084.28</v>
      </c>
      <c r="J379" s="340">
        <f>H379-I379</f>
        <v>0</v>
      </c>
    </row>
    <row r="380" spans="1:8" s="275" customFormat="1" ht="15.75" customHeight="1" thickTop="1">
      <c r="A380" s="372" t="s">
        <v>799</v>
      </c>
      <c r="B380" s="373"/>
      <c r="C380" s="374"/>
      <c r="D380" s="375"/>
      <c r="E380" s="375"/>
      <c r="F380" s="375"/>
      <c r="G380" s="377"/>
      <c r="H380" s="378"/>
    </row>
    <row r="381" spans="1:8" s="275" customFormat="1" ht="15.75" customHeight="1" hidden="1">
      <c r="A381" s="404" t="s">
        <v>369</v>
      </c>
      <c r="B381" s="405" t="s">
        <v>370</v>
      </c>
      <c r="C381" s="373"/>
      <c r="D381" s="389">
        <v>0</v>
      </c>
      <c r="E381" s="389">
        <f>'[4]Actual 1st Sem. 2021'!$BB$325</f>
        <v>0</v>
      </c>
      <c r="F381" s="389">
        <f aca="true" t="shared" si="12" ref="F381:F405">G381-E381</f>
        <v>0</v>
      </c>
      <c r="G381" s="389">
        <v>0</v>
      </c>
      <c r="H381" s="397">
        <v>0</v>
      </c>
    </row>
    <row r="382" spans="1:8" s="275" customFormat="1" ht="15.75" customHeight="1" hidden="1">
      <c r="A382" s="404" t="s">
        <v>433</v>
      </c>
      <c r="B382" s="405" t="s">
        <v>434</v>
      </c>
      <c r="C382" s="373"/>
      <c r="D382" s="389">
        <v>0</v>
      </c>
      <c r="E382" s="389">
        <v>0</v>
      </c>
      <c r="F382" s="389">
        <v>0</v>
      </c>
      <c r="G382" s="389">
        <v>0</v>
      </c>
      <c r="H382" s="397">
        <v>0</v>
      </c>
    </row>
    <row r="383" spans="1:8" s="275" customFormat="1" ht="15.75" customHeight="1">
      <c r="A383" s="404" t="s">
        <v>328</v>
      </c>
      <c r="B383" s="405" t="s">
        <v>329</v>
      </c>
      <c r="C383" s="373"/>
      <c r="D383" s="389">
        <f>'[4]Actual 2020'!$BB$338</f>
        <v>0</v>
      </c>
      <c r="E383" s="389">
        <f>'[4]Actual 1st Sem. 2021'!$BB$326</f>
        <v>0</v>
      </c>
      <c r="F383" s="389">
        <f t="shared" si="12"/>
        <v>15000000</v>
      </c>
      <c r="G383" s="389">
        <v>15000000</v>
      </c>
      <c r="H383" s="397">
        <f>'[4]LBP Form No. 7 2022'!$BA$349</f>
        <v>15000000</v>
      </c>
    </row>
    <row r="384" spans="1:8" s="275" customFormat="1" ht="15.75" customHeight="1">
      <c r="A384" s="404" t="s">
        <v>308</v>
      </c>
      <c r="B384" s="405" t="s">
        <v>307</v>
      </c>
      <c r="C384" s="373"/>
      <c r="D384" s="389">
        <f>'[4]Actual 2020'!$BB$339</f>
        <v>29570392.49</v>
      </c>
      <c r="E384" s="389">
        <f>'[4]Actual 1st Sem. 2021'!$BB$327</f>
        <v>836817.25</v>
      </c>
      <c r="F384" s="389">
        <f>G384-E384</f>
        <v>19163182.75</v>
      </c>
      <c r="G384" s="389">
        <v>20000000</v>
      </c>
      <c r="H384" s="397">
        <f>'[4]LBP Form No. 7 2022'!$BA$350</f>
        <v>10000000</v>
      </c>
    </row>
    <row r="385" spans="1:8" s="275" customFormat="1" ht="15.75" customHeight="1" hidden="1">
      <c r="A385" s="404" t="s">
        <v>800</v>
      </c>
      <c r="B385" s="405" t="s">
        <v>801</v>
      </c>
      <c r="C385" s="373"/>
      <c r="D385" s="389">
        <v>0</v>
      </c>
      <c r="E385" s="389">
        <f>'[4]Actual 1st Sem. 2021'!$BB$328</f>
        <v>0</v>
      </c>
      <c r="F385" s="389">
        <f>G385-E385</f>
        <v>0</v>
      </c>
      <c r="G385" s="389">
        <v>0</v>
      </c>
      <c r="H385" s="397">
        <f>'[4]LBP Form No. 7 2022'!$BA$351</f>
        <v>0</v>
      </c>
    </row>
    <row r="386" spans="1:8" s="275" customFormat="1" ht="15.75" customHeight="1" hidden="1">
      <c r="A386" s="404" t="s">
        <v>802</v>
      </c>
      <c r="B386" s="405" t="s">
        <v>803</v>
      </c>
      <c r="C386" s="373"/>
      <c r="D386" s="389">
        <v>0</v>
      </c>
      <c r="E386" s="389">
        <v>0</v>
      </c>
      <c r="F386" s="389">
        <v>0</v>
      </c>
      <c r="G386" s="389">
        <v>0</v>
      </c>
      <c r="H386" s="397">
        <v>0</v>
      </c>
    </row>
    <row r="387" spans="1:8" s="275" customFormat="1" ht="15.75" customHeight="1" hidden="1">
      <c r="A387" s="404" t="s">
        <v>487</v>
      </c>
      <c r="B387" s="405" t="s">
        <v>488</v>
      </c>
      <c r="C387" s="373"/>
      <c r="D387" s="389">
        <v>0</v>
      </c>
      <c r="E387" s="389">
        <v>0</v>
      </c>
      <c r="F387" s="389">
        <v>0</v>
      </c>
      <c r="G387" s="389">
        <v>0</v>
      </c>
      <c r="H387" s="397">
        <v>0</v>
      </c>
    </row>
    <row r="388" spans="1:8" s="275" customFormat="1" ht="15.75" customHeight="1" hidden="1">
      <c r="A388" s="404" t="s">
        <v>119</v>
      </c>
      <c r="B388" s="405" t="s">
        <v>212</v>
      </c>
      <c r="C388" s="373"/>
      <c r="D388" s="389">
        <v>0</v>
      </c>
      <c r="E388" s="389">
        <f>'[4]Actual 1st Sem. 2021'!$BB$329</f>
        <v>0</v>
      </c>
      <c r="F388" s="389">
        <f>G388-E388</f>
        <v>0</v>
      </c>
      <c r="G388" s="389">
        <v>0</v>
      </c>
      <c r="H388" s="397">
        <v>0</v>
      </c>
    </row>
    <row r="389" spans="1:8" s="275" customFormat="1" ht="15.75" customHeight="1" hidden="1">
      <c r="A389" s="404" t="s">
        <v>323</v>
      </c>
      <c r="B389" s="405" t="s">
        <v>246</v>
      </c>
      <c r="C389" s="373"/>
      <c r="D389" s="389">
        <v>0</v>
      </c>
      <c r="E389" s="389">
        <f>'[4]Actual 1st Sem. 2021'!$BB$330</f>
        <v>0</v>
      </c>
      <c r="F389" s="389">
        <f t="shared" si="12"/>
        <v>0</v>
      </c>
      <c r="G389" s="389">
        <v>0</v>
      </c>
      <c r="H389" s="397">
        <v>0</v>
      </c>
    </row>
    <row r="390" spans="1:8" s="275" customFormat="1" ht="15.75" customHeight="1">
      <c r="A390" s="404" t="s">
        <v>29</v>
      </c>
      <c r="B390" s="405" t="s">
        <v>206</v>
      </c>
      <c r="C390" s="373"/>
      <c r="D390" s="389">
        <f>'[4]Actual 2020'!$BB$343</f>
        <v>5411221.4</v>
      </c>
      <c r="E390" s="389">
        <f>'[4]Actual 1st Sem. 2021'!$BB$331</f>
        <v>57864.35</v>
      </c>
      <c r="F390" s="389">
        <f t="shared" si="12"/>
        <v>5160135.65</v>
      </c>
      <c r="G390" s="389">
        <v>5218000</v>
      </c>
      <c r="H390" s="397">
        <f>'[4]LBP Form No. 7 2022'!$BA$354</f>
        <v>3430000</v>
      </c>
    </row>
    <row r="391" spans="1:8" s="275" customFormat="1" ht="15.75" customHeight="1">
      <c r="A391" s="404" t="s">
        <v>209</v>
      </c>
      <c r="B391" s="405" t="s">
        <v>207</v>
      </c>
      <c r="C391" s="373"/>
      <c r="D391" s="389">
        <f>'[4]Actual 2020'!$BB$344</f>
        <v>3840141.6</v>
      </c>
      <c r="E391" s="389">
        <f>'[4]Actual 1st Sem. 2021'!$BB$332</f>
        <v>2589680</v>
      </c>
      <c r="F391" s="389">
        <f t="shared" si="12"/>
        <v>-1836180</v>
      </c>
      <c r="G391" s="389">
        <v>753500</v>
      </c>
      <c r="H391" s="397">
        <f>'[4]LBP Form No. 7 2022'!$BA$355</f>
        <v>10075000</v>
      </c>
    </row>
    <row r="392" spans="1:8" s="275" customFormat="1" ht="15.75" customHeight="1">
      <c r="A392" s="404" t="s">
        <v>315</v>
      </c>
      <c r="B392" s="405" t="s">
        <v>314</v>
      </c>
      <c r="C392" s="373"/>
      <c r="D392" s="389">
        <f>'[4]Actual 2020'!$BB$345</f>
        <v>0</v>
      </c>
      <c r="E392" s="389">
        <f>'[4]Actual 1st Sem. 2021'!$BB$333</f>
        <v>0</v>
      </c>
      <c r="F392" s="389">
        <f t="shared" si="12"/>
        <v>0</v>
      </c>
      <c r="G392" s="389">
        <v>0</v>
      </c>
      <c r="H392" s="397">
        <f>'[4]LBP Form No. 7 2022'!$BA$356</f>
        <v>45000</v>
      </c>
    </row>
    <row r="393" spans="1:8" s="275" customFormat="1" ht="15.75" customHeight="1">
      <c r="A393" s="404" t="s">
        <v>44</v>
      </c>
      <c r="B393" s="405" t="s">
        <v>208</v>
      </c>
      <c r="C393" s="373"/>
      <c r="D393" s="389">
        <f>'[4]Actual 2020'!$BB$346</f>
        <v>606294</v>
      </c>
      <c r="E393" s="389">
        <f>'[4]Actual 1st Sem. 2021'!$BB$334</f>
        <v>478495</v>
      </c>
      <c r="F393" s="389">
        <f t="shared" si="12"/>
        <v>1321505</v>
      </c>
      <c r="G393" s="389">
        <v>1800000</v>
      </c>
      <c r="H393" s="397">
        <f>'[4]LBP Form No. 7 2022'!$BA$357</f>
        <v>530000</v>
      </c>
    </row>
    <row r="394" spans="1:8" s="275" customFormat="1" ht="15.75" customHeight="1" hidden="1">
      <c r="A394" s="404" t="s">
        <v>804</v>
      </c>
      <c r="B394" s="405" t="s">
        <v>546</v>
      </c>
      <c r="C394" s="373"/>
      <c r="D394" s="389">
        <f>'[4]Actual 2020'!$BB$347</f>
        <v>0</v>
      </c>
      <c r="E394" s="389">
        <f>'[4]Actual 1st Sem. 2021'!$BB$335</f>
        <v>0</v>
      </c>
      <c r="F394" s="389">
        <f t="shared" si="12"/>
        <v>0</v>
      </c>
      <c r="G394" s="389">
        <v>0</v>
      </c>
      <c r="H394" s="397">
        <f>'[4]LBP Form No. 7 2022'!$BA$352</f>
        <v>0</v>
      </c>
    </row>
    <row r="395" spans="1:8" s="275" customFormat="1" ht="15.75" customHeight="1">
      <c r="A395" s="404" t="s">
        <v>262</v>
      </c>
      <c r="B395" s="405" t="s">
        <v>263</v>
      </c>
      <c r="C395" s="373"/>
      <c r="D395" s="389">
        <f>'[4]Actual 2020'!$BB$348</f>
        <v>1149221</v>
      </c>
      <c r="E395" s="389">
        <f>'[4]Actual 1st Sem. 2021'!$BB$336</f>
        <v>102792</v>
      </c>
      <c r="F395" s="389">
        <f t="shared" si="12"/>
        <v>9897208</v>
      </c>
      <c r="G395" s="389">
        <v>10000000</v>
      </c>
      <c r="H395" s="397">
        <f>'[4]LBP Form No. 7 2022'!$BA$359</f>
        <v>0</v>
      </c>
    </row>
    <row r="396" spans="1:8" s="275" customFormat="1" ht="15.75" customHeight="1">
      <c r="A396" s="404" t="s">
        <v>141</v>
      </c>
      <c r="B396" s="405" t="s">
        <v>243</v>
      </c>
      <c r="C396" s="373"/>
      <c r="D396" s="389">
        <f>'[4]Actual 2020'!$BB$349</f>
        <v>99928</v>
      </c>
      <c r="E396" s="389">
        <f>'[4]Actual 1st Sem. 2021'!$BB$337</f>
        <v>0</v>
      </c>
      <c r="F396" s="389">
        <f t="shared" si="12"/>
        <v>0</v>
      </c>
      <c r="G396" s="389">
        <v>0</v>
      </c>
      <c r="H396" s="397">
        <f>'[4]LBP Form No. 7 2022'!$BA$360</f>
        <v>300000</v>
      </c>
    </row>
    <row r="397" spans="1:8" s="275" customFormat="1" ht="15.75" customHeight="1">
      <c r="A397" s="404" t="s">
        <v>525</v>
      </c>
      <c r="B397" s="405" t="s">
        <v>526</v>
      </c>
      <c r="C397" s="373"/>
      <c r="D397" s="389">
        <v>0</v>
      </c>
      <c r="E397" s="389">
        <v>0</v>
      </c>
      <c r="F397" s="389">
        <f>G397-E397</f>
        <v>0</v>
      </c>
      <c r="G397" s="389">
        <v>0</v>
      </c>
      <c r="H397" s="397">
        <f>'[4]LBP Form No. 7 2022'!$BA$361</f>
        <v>250000</v>
      </c>
    </row>
    <row r="398" spans="1:8" s="275" customFormat="1" ht="15.75" customHeight="1">
      <c r="A398" s="404" t="s">
        <v>292</v>
      </c>
      <c r="B398" s="405" t="s">
        <v>244</v>
      </c>
      <c r="C398" s="373"/>
      <c r="D398" s="389">
        <f>'[4]Actual 2020'!$BB$350</f>
        <v>0</v>
      </c>
      <c r="E398" s="389">
        <f>'[4]Actual 1st Sem. 2021'!$BB$338</f>
        <v>0</v>
      </c>
      <c r="F398" s="389">
        <f t="shared" si="12"/>
        <v>50000</v>
      </c>
      <c r="G398" s="389">
        <v>50000</v>
      </c>
      <c r="H398" s="397">
        <f>'[4]LBP Form No. 7 2022'!$BA$362</f>
        <v>150000</v>
      </c>
    </row>
    <row r="399" spans="1:8" s="275" customFormat="1" ht="15.75" customHeight="1">
      <c r="A399" s="404" t="s">
        <v>45</v>
      </c>
      <c r="B399" s="405" t="s">
        <v>254</v>
      </c>
      <c r="C399" s="373"/>
      <c r="D399" s="389">
        <f>'[4]Actual 2020'!$BB$351</f>
        <v>1185097</v>
      </c>
      <c r="E399" s="389">
        <f>'[4]Actual 1st Sem. 2021'!$BB$339</f>
        <v>0</v>
      </c>
      <c r="F399" s="389">
        <f t="shared" si="12"/>
        <v>300000</v>
      </c>
      <c r="G399" s="389">
        <v>300000</v>
      </c>
      <c r="H399" s="397">
        <f>'[4]LBP Form No. 7 2022'!$BA$363</f>
        <v>200000</v>
      </c>
    </row>
    <row r="400" spans="1:8" s="275" customFormat="1" ht="15.75" customHeight="1">
      <c r="A400" s="404" t="s">
        <v>31</v>
      </c>
      <c r="B400" s="405" t="s">
        <v>211</v>
      </c>
      <c r="C400" s="373"/>
      <c r="D400" s="389">
        <f>'[4]Actual 2020'!$BB$352</f>
        <v>1600000</v>
      </c>
      <c r="E400" s="389">
        <f>'[4]Actual 1st Sem. 2021'!$BB$340</f>
        <v>0</v>
      </c>
      <c r="F400" s="389">
        <f t="shared" si="12"/>
        <v>0</v>
      </c>
      <c r="G400" s="389">
        <v>0</v>
      </c>
      <c r="H400" s="397">
        <v>0</v>
      </c>
    </row>
    <row r="401" spans="1:8" s="275" customFormat="1" ht="15.75" customHeight="1" hidden="1">
      <c r="A401" s="404" t="s">
        <v>805</v>
      </c>
      <c r="B401" s="405" t="s">
        <v>806</v>
      </c>
      <c r="C401" s="373"/>
      <c r="D401" s="389">
        <v>0</v>
      </c>
      <c r="E401" s="389">
        <v>0</v>
      </c>
      <c r="F401" s="389">
        <f t="shared" si="12"/>
        <v>0</v>
      </c>
      <c r="G401" s="389">
        <v>0</v>
      </c>
      <c r="H401" s="397">
        <v>0</v>
      </c>
    </row>
    <row r="402" spans="1:8" s="275" customFormat="1" ht="15.75" customHeight="1">
      <c r="A402" s="404" t="s">
        <v>30</v>
      </c>
      <c r="B402" s="405" t="s">
        <v>205</v>
      </c>
      <c r="C402" s="373"/>
      <c r="D402" s="389">
        <f>'[4]Actual 2020'!$BB$353</f>
        <v>2531813</v>
      </c>
      <c r="E402" s="389">
        <f>'[4]Actual 1st Sem. 2021'!$BB$341</f>
        <v>251254</v>
      </c>
      <c r="F402" s="389">
        <f t="shared" si="12"/>
        <v>2448746</v>
      </c>
      <c r="G402" s="389">
        <v>2700000</v>
      </c>
      <c r="H402" s="397">
        <f>'[4]LBP Form No. 7 2022'!$BA$365</f>
        <v>3025000</v>
      </c>
    </row>
    <row r="403" spans="1:8" s="275" customFormat="1" ht="15.75" customHeight="1" hidden="1">
      <c r="A403" s="404" t="s">
        <v>291</v>
      </c>
      <c r="B403" s="405" t="s">
        <v>242</v>
      </c>
      <c r="C403" s="406"/>
      <c r="D403" s="389">
        <f>'[4]Actual 2020'!$BB$354</f>
        <v>0</v>
      </c>
      <c r="E403" s="389">
        <f>'[4]Actual 1st Sem. 2021'!$BB$342</f>
        <v>0</v>
      </c>
      <c r="F403" s="389">
        <f t="shared" si="12"/>
        <v>0</v>
      </c>
      <c r="G403" s="389">
        <v>0</v>
      </c>
      <c r="H403" s="397">
        <v>0</v>
      </c>
    </row>
    <row r="404" spans="1:8" s="275" customFormat="1" ht="15.75" customHeight="1">
      <c r="A404" s="404" t="s">
        <v>145</v>
      </c>
      <c r="B404" s="405" t="s">
        <v>245</v>
      </c>
      <c r="C404" s="406"/>
      <c r="D404" s="389">
        <f>'[4]Actual 2020'!$BB$355</f>
        <v>2433930</v>
      </c>
      <c r="E404" s="389">
        <f>'[4]Actual 1st Sem. 2021'!$BB$343</f>
        <v>0</v>
      </c>
      <c r="F404" s="389">
        <f t="shared" si="12"/>
        <v>900000</v>
      </c>
      <c r="G404" s="389">
        <v>900000</v>
      </c>
      <c r="H404" s="397">
        <f>'[4]LBP Form No. 7 2022'!$BA$367</f>
        <v>20000</v>
      </c>
    </row>
    <row r="405" spans="1:8" s="275" customFormat="1" ht="15.75" customHeight="1" thickBot="1">
      <c r="A405" s="404" t="s">
        <v>294</v>
      </c>
      <c r="B405" s="405" t="s">
        <v>298</v>
      </c>
      <c r="C405" s="406"/>
      <c r="D405" s="389">
        <f>'[4]Actual 2020'!$BB$356</f>
        <v>73500</v>
      </c>
      <c r="E405" s="389">
        <f>'[4]Actual 1st Sem. 2021'!$BB$344</f>
        <v>0</v>
      </c>
      <c r="F405" s="389">
        <f t="shared" si="12"/>
        <v>0</v>
      </c>
      <c r="G405" s="389">
        <v>0</v>
      </c>
      <c r="H405" s="397">
        <f>'[4]LBP Form No. 7 2022'!$BA$368</f>
        <v>6100000</v>
      </c>
    </row>
    <row r="406" spans="1:10" s="310" customFormat="1" ht="20.25" customHeight="1" thickBot="1" thickTop="1">
      <c r="A406" s="334" t="s">
        <v>807</v>
      </c>
      <c r="B406" s="335"/>
      <c r="C406" s="335"/>
      <c r="D406" s="336">
        <f>SUM(D381:D405)</f>
        <v>48501538.49</v>
      </c>
      <c r="E406" s="336">
        <f>SUM(E381:E405)</f>
        <v>4316902.6</v>
      </c>
      <c r="F406" s="336">
        <f>G406-E406</f>
        <v>52404597.4</v>
      </c>
      <c r="G406" s="336">
        <f>SUM(G381:G405)</f>
        <v>56721500</v>
      </c>
      <c r="H406" s="336">
        <f>SUM(H381:H405)</f>
        <v>49125000</v>
      </c>
      <c r="I406" s="340">
        <f>'[6]Summary 2022'!$E$55</f>
        <v>49125000</v>
      </c>
      <c r="J406" s="340">
        <f>H406-I406</f>
        <v>0</v>
      </c>
    </row>
    <row r="407" spans="1:8" s="275" customFormat="1" ht="15.75" customHeight="1" thickTop="1">
      <c r="A407" s="372" t="s">
        <v>808</v>
      </c>
      <c r="B407" s="373"/>
      <c r="C407" s="374"/>
      <c r="D407" s="375"/>
      <c r="E407" s="375"/>
      <c r="F407" s="375"/>
      <c r="G407" s="377"/>
      <c r="H407" s="378"/>
    </row>
    <row r="408" spans="1:10" s="413" customFormat="1" ht="16.5">
      <c r="A408" s="407" t="s">
        <v>809</v>
      </c>
      <c r="B408" s="408"/>
      <c r="C408" s="408"/>
      <c r="D408" s="409">
        <f>'[4]Actual 2020'!$BB$367</f>
        <v>103405246.33</v>
      </c>
      <c r="E408" s="410">
        <f>'[4]Actual 1st Sem. 2021'!$BB$355</f>
        <v>66233509.86</v>
      </c>
      <c r="F408" s="389">
        <f aca="true" t="shared" si="13" ref="F408:F418">G408-E408</f>
        <v>133999607.33999999</v>
      </c>
      <c r="G408" s="389">
        <v>200233117.2</v>
      </c>
      <c r="H408" s="391">
        <f>'[4]LBP Form No. 7 2022'!$BA$379</f>
        <v>268137710.6</v>
      </c>
      <c r="I408" s="411"/>
      <c r="J408" s="412"/>
    </row>
    <row r="409" spans="1:8" s="275" customFormat="1" ht="41.25" customHeight="1">
      <c r="A409" s="119" t="s">
        <v>810</v>
      </c>
      <c r="B409" s="403"/>
      <c r="C409" s="403"/>
      <c r="D409" s="389">
        <f>'[4]Actual 2020'!$BB$368</f>
        <v>117257200</v>
      </c>
      <c r="E409" s="390">
        <f>'[4]Actual 1st Sem. 2021'!$BB$356</f>
        <v>21022169</v>
      </c>
      <c r="F409" s="389">
        <f t="shared" si="13"/>
        <v>103766581</v>
      </c>
      <c r="G409" s="389">
        <v>124788750</v>
      </c>
      <c r="H409" s="391">
        <f>'[4]LBP Form No. 7 2022'!$BA$380</f>
        <v>139014898.35</v>
      </c>
    </row>
    <row r="410" spans="1:9" s="412" customFormat="1" ht="16.5">
      <c r="A410" s="414" t="s">
        <v>811</v>
      </c>
      <c r="B410" s="415"/>
      <c r="C410" s="415"/>
      <c r="D410" s="409">
        <f>'[4]Actual 2020'!$BB$364</f>
        <v>20337370.32</v>
      </c>
      <c r="E410" s="410">
        <f>'[4]Actual 1st Sem. 2021'!$BB$352</f>
        <v>15900729.09</v>
      </c>
      <c r="F410" s="416">
        <f t="shared" si="13"/>
        <v>18258534.01</v>
      </c>
      <c r="G410" s="416">
        <v>34159263.1</v>
      </c>
      <c r="H410" s="417">
        <f>'[4]LBP Form No. 7 2022'!$BA$376</f>
        <v>44858308.22</v>
      </c>
      <c r="I410" s="411"/>
    </row>
    <row r="411" spans="1:10" s="413" customFormat="1" ht="16.5">
      <c r="A411" s="407" t="s">
        <v>812</v>
      </c>
      <c r="B411" s="408"/>
      <c r="C411" s="408"/>
      <c r="D411" s="409">
        <f>'[4]Actual 2020'!$BB$365</f>
        <v>0</v>
      </c>
      <c r="E411" s="410">
        <f>'[4]Actual 1st Sem. 2021'!$BB$353</f>
        <v>43840607</v>
      </c>
      <c r="F411" s="389">
        <f t="shared" si="13"/>
        <v>5484546.329999998</v>
      </c>
      <c r="G411" s="389">
        <v>49325153.33</v>
      </c>
      <c r="H411" s="391">
        <f>'[4]LBP Form No. 7 2022'!$BA$377</f>
        <v>0</v>
      </c>
      <c r="I411" s="411"/>
      <c r="J411" s="412"/>
    </row>
    <row r="412" spans="1:10" s="413" customFormat="1" ht="16.5">
      <c r="A412" s="407" t="s">
        <v>813</v>
      </c>
      <c r="B412" s="408"/>
      <c r="C412" s="408"/>
      <c r="D412" s="409">
        <f>'[4]Actual 2020'!$BB$363</f>
        <v>38977000</v>
      </c>
      <c r="E412" s="410">
        <f>'[4]Actual 1st Sem. 2021'!$BB$351</f>
        <v>13533000</v>
      </c>
      <c r="F412" s="389">
        <f t="shared" si="13"/>
        <v>27344934.990000002</v>
      </c>
      <c r="G412" s="389">
        <v>40877934.99</v>
      </c>
      <c r="H412" s="391">
        <f>'[4]LBP Form No. 7 2022'!$BA$375</f>
        <v>43531007.19</v>
      </c>
      <c r="I412" s="411"/>
      <c r="J412" s="412"/>
    </row>
    <row r="413" spans="1:10" s="413" customFormat="1" ht="16.5">
      <c r="A413" s="407" t="s">
        <v>814</v>
      </c>
      <c r="B413" s="408"/>
      <c r="C413" s="408"/>
      <c r="D413" s="409">
        <f>'[4]Actual 2020'!$BB$369</f>
        <v>1050000</v>
      </c>
      <c r="E413" s="410">
        <f>'[4]Actual 1st Sem. 2021'!$BB$357</f>
        <v>0</v>
      </c>
      <c r="F413" s="389">
        <f t="shared" si="13"/>
        <v>1050000</v>
      </c>
      <c r="G413" s="389">
        <v>1050000</v>
      </c>
      <c r="H413" s="391">
        <f>'[4]LBP Form No. 7 2022'!$BA$381</f>
        <v>1050000</v>
      </c>
      <c r="I413" s="411"/>
      <c r="J413" s="412"/>
    </row>
    <row r="414" spans="1:10" s="413" customFormat="1" ht="16.5">
      <c r="A414" s="407" t="s">
        <v>815</v>
      </c>
      <c r="B414" s="408"/>
      <c r="C414" s="408"/>
      <c r="D414" s="409">
        <f>'[4]Actual 2020'!$BB$370</f>
        <v>62894988.66</v>
      </c>
      <c r="E414" s="410">
        <f>'[4]Actual 1st Sem. 2021'!$BB$358</f>
        <v>44300882.36</v>
      </c>
      <c r="F414" s="389">
        <f t="shared" si="13"/>
        <v>50699117.64</v>
      </c>
      <c r="G414" s="389">
        <v>95000000</v>
      </c>
      <c r="H414" s="391">
        <f>'[4]LBP Form No. 7 2022'!$BA$382</f>
        <v>110000000</v>
      </c>
      <c r="I414" s="411"/>
      <c r="J414" s="412"/>
    </row>
    <row r="415" spans="1:10" s="413" customFormat="1" ht="16.5">
      <c r="A415" s="407" t="s">
        <v>816</v>
      </c>
      <c r="B415" s="408"/>
      <c r="C415" s="408"/>
      <c r="D415" s="409">
        <f>'[4]Actual 2020'!$BB$371</f>
        <v>9707872.25</v>
      </c>
      <c r="E415" s="410">
        <f>'[4]Actual 1st Sem. 2021'!$BB$359</f>
        <v>4773488.98</v>
      </c>
      <c r="F415" s="389">
        <f t="shared" si="13"/>
        <v>20255650.669999998</v>
      </c>
      <c r="G415" s="389">
        <v>25029139.65</v>
      </c>
      <c r="H415" s="391">
        <v>33517213.83</v>
      </c>
      <c r="I415" s="411"/>
      <c r="J415" s="412"/>
    </row>
    <row r="416" spans="1:10" s="413" customFormat="1" ht="16.5">
      <c r="A416" s="407" t="s">
        <v>817</v>
      </c>
      <c r="B416" s="408"/>
      <c r="C416" s="408"/>
      <c r="D416" s="409">
        <f>'[4]Actual 2020'!$BB$372</f>
        <v>0</v>
      </c>
      <c r="E416" s="410">
        <f>'[4]Actual 1st Sem. 2021'!$BB$360</f>
        <v>0</v>
      </c>
      <c r="F416" s="389">
        <f t="shared" si="13"/>
        <v>2000000</v>
      </c>
      <c r="G416" s="389">
        <v>2000000</v>
      </c>
      <c r="H416" s="391">
        <f>'[4]LBP Form No. 7 2022'!$BA$384</f>
        <v>2000000</v>
      </c>
      <c r="I416" s="411"/>
      <c r="J416" s="412"/>
    </row>
    <row r="417" spans="1:10" s="413" customFormat="1" ht="16.5">
      <c r="A417" s="407" t="s">
        <v>818</v>
      </c>
      <c r="B417" s="408"/>
      <c r="C417" s="408"/>
      <c r="D417" s="409">
        <f>'[4]Actual 2020'!$BB$373</f>
        <v>13308941.03</v>
      </c>
      <c r="E417" s="410">
        <f>'[4]Actual 1st Sem. 2021'!$BB$361</f>
        <v>497770</v>
      </c>
      <c r="F417" s="389">
        <f t="shared" si="13"/>
        <v>24531369.65</v>
      </c>
      <c r="G417" s="389">
        <v>25029139.65</v>
      </c>
      <c r="H417" s="391">
        <v>33517213.83</v>
      </c>
      <c r="I417" s="411"/>
      <c r="J417" s="412"/>
    </row>
    <row r="418" spans="1:10" s="413" customFormat="1" ht="17.25" thickBot="1">
      <c r="A418" s="407" t="s">
        <v>819</v>
      </c>
      <c r="B418" s="408"/>
      <c r="C418" s="408"/>
      <c r="D418" s="409">
        <f>'[4]Actual 2020'!$BB$374</f>
        <v>9305000</v>
      </c>
      <c r="E418" s="410">
        <f>'[4]Actual 1st Sem. 2021'!$BB$362</f>
        <v>369000</v>
      </c>
      <c r="F418" s="389">
        <f t="shared" si="13"/>
        <v>9642655.86</v>
      </c>
      <c r="G418" s="389">
        <v>10011655.86</v>
      </c>
      <c r="H418" s="391">
        <v>13406885.53</v>
      </c>
      <c r="I418" s="411"/>
      <c r="J418" s="412"/>
    </row>
    <row r="419" spans="1:10" s="310" customFormat="1" ht="20.25" customHeight="1" thickBot="1" thickTop="1">
      <c r="A419" s="334" t="s">
        <v>820</v>
      </c>
      <c r="B419" s="335"/>
      <c r="C419" s="335"/>
      <c r="D419" s="336">
        <f>SUM(D408:D418)</f>
        <v>376243618.5899999</v>
      </c>
      <c r="E419" s="336">
        <f>SUM(E408:E418)</f>
        <v>210471156.29</v>
      </c>
      <c r="F419" s="336">
        <f>G419-E419</f>
        <v>397032997.49</v>
      </c>
      <c r="G419" s="336">
        <f>SUM(G408:G418)</f>
        <v>607504153.78</v>
      </c>
      <c r="H419" s="336">
        <f>SUM(H408:H418)</f>
        <v>689033237.55</v>
      </c>
      <c r="I419" s="340">
        <f>'[6]Summary 2022'!$F$60</f>
        <v>689033237.5500001</v>
      </c>
      <c r="J419" s="340">
        <f>H419-I419</f>
        <v>0</v>
      </c>
    </row>
    <row r="420" spans="1:8" s="310" customFormat="1" ht="20.25" customHeight="1" thickBot="1" thickTop="1">
      <c r="A420" s="334" t="s">
        <v>821</v>
      </c>
      <c r="B420" s="335"/>
      <c r="C420" s="335"/>
      <c r="D420" s="336">
        <f>D419+D406+D379+D375+D181</f>
        <v>1640591431.1699998</v>
      </c>
      <c r="E420" s="336">
        <f>E419+E406+E379+E375+E181</f>
        <v>720071210.85</v>
      </c>
      <c r="F420" s="336">
        <f>G420-E420</f>
        <v>1779928789.15</v>
      </c>
      <c r="G420" s="336">
        <f>G419+G406+G379+G375+G181</f>
        <v>2500000000</v>
      </c>
      <c r="H420" s="336">
        <f>H419+H406+H379+H375+H181</f>
        <v>2784522967</v>
      </c>
    </row>
    <row r="421" spans="1:8" s="310" customFormat="1" ht="20.25" customHeight="1" thickBot="1" thickTop="1">
      <c r="A421" s="334" t="s">
        <v>822</v>
      </c>
      <c r="B421" s="335"/>
      <c r="C421" s="335"/>
      <c r="D421" s="336"/>
      <c r="E421" s="336"/>
      <c r="F421" s="336"/>
      <c r="G421" s="336"/>
      <c r="H421" s="336">
        <f>H153-H420</f>
        <v>0</v>
      </c>
    </row>
    <row r="422" spans="1:10" s="413" customFormat="1" ht="17.25" thickTop="1">
      <c r="A422" s="418" t="s">
        <v>823</v>
      </c>
      <c r="B422" s="418"/>
      <c r="C422" s="418"/>
      <c r="D422" s="418"/>
      <c r="E422" s="418"/>
      <c r="F422" s="418"/>
      <c r="G422" s="418"/>
      <c r="H422" s="418"/>
      <c r="I422" s="411"/>
      <c r="J422" s="411"/>
    </row>
    <row r="423" spans="1:10" s="420" customFormat="1" ht="18.75" customHeight="1">
      <c r="A423" s="419"/>
      <c r="B423" s="419"/>
      <c r="C423" s="419"/>
      <c r="D423" s="419"/>
      <c r="E423" s="419"/>
      <c r="F423" s="419"/>
      <c r="G423" s="419"/>
      <c r="H423" s="419"/>
      <c r="I423" s="279"/>
      <c r="J423" s="279"/>
    </row>
    <row r="424" spans="1:10" s="420" customFormat="1" ht="26.25" customHeight="1">
      <c r="A424" s="421"/>
      <c r="B424" s="421"/>
      <c r="C424" s="421"/>
      <c r="D424" s="422"/>
      <c r="E424" s="422"/>
      <c r="F424" s="421"/>
      <c r="G424" s="423"/>
      <c r="H424" s="421"/>
      <c r="I424" s="279"/>
      <c r="J424" s="279"/>
    </row>
    <row r="425" spans="1:10" s="420" customFormat="1" ht="18.75" customHeight="1">
      <c r="A425" s="421"/>
      <c r="B425" s="421"/>
      <c r="C425" s="421"/>
      <c r="D425" s="424"/>
      <c r="E425" s="424"/>
      <c r="F425" s="421"/>
      <c r="G425" s="421"/>
      <c r="H425" s="421"/>
      <c r="I425" s="279"/>
      <c r="J425" s="279"/>
    </row>
    <row r="426" spans="1:10" s="420" customFormat="1" ht="26.25" customHeight="1">
      <c r="A426" s="421"/>
      <c r="B426" s="421"/>
      <c r="C426" s="421"/>
      <c r="D426" s="421"/>
      <c r="E426" s="421"/>
      <c r="F426" s="421"/>
      <c r="G426" s="421"/>
      <c r="H426" s="421"/>
      <c r="I426" s="279"/>
      <c r="J426" s="279"/>
    </row>
    <row r="427" spans="1:10" s="426" customFormat="1" ht="21" customHeight="1">
      <c r="A427" s="425" t="s">
        <v>824</v>
      </c>
      <c r="B427" s="425"/>
      <c r="D427" s="427" t="s">
        <v>86</v>
      </c>
      <c r="E427" s="427"/>
      <c r="F427" s="427"/>
      <c r="G427" s="427" t="s">
        <v>424</v>
      </c>
      <c r="H427" s="427"/>
      <c r="I427" s="428"/>
      <c r="J427" s="428"/>
    </row>
    <row r="428" spans="1:10" s="430" customFormat="1" ht="16.5" customHeight="1">
      <c r="A428" s="429" t="s">
        <v>825</v>
      </c>
      <c r="B428" s="429"/>
      <c r="D428" s="431" t="s">
        <v>88</v>
      </c>
      <c r="E428" s="431"/>
      <c r="F428" s="431"/>
      <c r="G428" s="431" t="s">
        <v>826</v>
      </c>
      <c r="H428" s="431"/>
      <c r="I428" s="432"/>
      <c r="J428" s="432"/>
    </row>
    <row r="429" spans="1:10" s="420" customFormat="1" ht="16.5" customHeight="1">
      <c r="A429" s="433"/>
      <c r="B429" s="4"/>
      <c r="C429" s="4"/>
      <c r="D429" s="434"/>
      <c r="F429" s="435"/>
      <c r="G429" s="4"/>
      <c r="I429" s="279"/>
      <c r="J429" s="279"/>
    </row>
    <row r="430" spans="2:10" s="420" customFormat="1" ht="32.25" customHeight="1">
      <c r="B430" s="436"/>
      <c r="C430" s="436"/>
      <c r="D430" s="435"/>
      <c r="E430" s="435"/>
      <c r="F430" s="435"/>
      <c r="I430" s="279"/>
      <c r="J430" s="279"/>
    </row>
    <row r="431" spans="1:10" s="420" customFormat="1" ht="16.5">
      <c r="A431" s="437" t="s">
        <v>35</v>
      </c>
      <c r="B431" s="436"/>
      <c r="C431" s="436"/>
      <c r="D431" s="435"/>
      <c r="E431" s="435"/>
      <c r="F431" s="435"/>
      <c r="I431" s="279"/>
      <c r="J431" s="279"/>
    </row>
    <row r="432" spans="1:10" s="420" customFormat="1" ht="12" customHeight="1">
      <c r="A432" s="438"/>
      <c r="B432" s="439"/>
      <c r="C432" s="439"/>
      <c r="D432" s="439"/>
      <c r="E432" s="440"/>
      <c r="F432" s="440"/>
      <c r="G432" s="441"/>
      <c r="H432" s="441"/>
      <c r="I432" s="279"/>
      <c r="J432" s="279"/>
    </row>
    <row r="433" spans="1:10" s="420" customFormat="1" ht="20.25" customHeight="1">
      <c r="A433" s="442"/>
      <c r="B433" s="443"/>
      <c r="C433" s="443"/>
      <c r="D433" s="443"/>
      <c r="E433" s="444"/>
      <c r="F433" s="444"/>
      <c r="G433" s="445"/>
      <c r="H433" s="445"/>
      <c r="I433" s="279"/>
      <c r="J433" s="279"/>
    </row>
    <row r="434" ht="18.75" customHeight="1"/>
    <row r="435" spans="1:9" ht="18.75">
      <c r="A435" s="447" t="s">
        <v>85</v>
      </c>
      <c r="B435" s="448"/>
      <c r="C435" s="292"/>
      <c r="G435" s="449"/>
      <c r="H435" s="449"/>
      <c r="I435" s="291"/>
    </row>
    <row r="436" spans="1:9" ht="17.25">
      <c r="A436" s="450" t="s">
        <v>97</v>
      </c>
      <c r="B436" s="449"/>
      <c r="C436" s="292"/>
      <c r="I436" s="291"/>
    </row>
    <row r="438" spans="2:8" ht="16.5">
      <c r="B438" s="281" t="s">
        <v>827</v>
      </c>
      <c r="D438" s="446" t="e">
        <f>D149+D142+D141+D140+D139+D138+D137+D136+D135+#REF!+D134+#REF!+D109+D107+D106+D89+D84+#REF!+#REF!+D56+#REF!+D104+#REF!</f>
        <v>#REF!</v>
      </c>
      <c r="G438" s="446"/>
      <c r="H438" s="446" t="e">
        <f>H149+H142+H141+H140+H139+H138+H137+H136+H135+#REF!+H134+#REF!+H109+H107+H106+H89+H84+#REF!+#REF!+H56+#REF!+H104+#REF!</f>
        <v>#REF!</v>
      </c>
    </row>
    <row r="442" spans="1:8" s="275" customFormat="1" ht="15.75" customHeight="1" thickBot="1">
      <c r="A442" s="209" t="s">
        <v>828</v>
      </c>
      <c r="B442" s="403"/>
      <c r="C442" s="403"/>
      <c r="D442" s="389"/>
      <c r="E442" s="390">
        <f>'[4]Actual 1st Sem. 2021'!$AN$283</f>
        <v>0</v>
      </c>
      <c r="F442" s="389"/>
      <c r="G442" s="389"/>
      <c r="H442" s="391"/>
    </row>
    <row r="443" ht="17.25" thickTop="1"/>
    <row r="444" spans="5:7" ht="16.5">
      <c r="E444" s="451" t="s">
        <v>829</v>
      </c>
      <c r="F444" s="451" t="s">
        <v>830</v>
      </c>
      <c r="G444" s="303" t="s">
        <v>831</v>
      </c>
    </row>
    <row r="445" spans="5:9" ht="16.5">
      <c r="E445" s="446">
        <v>600000</v>
      </c>
      <c r="F445" s="446">
        <v>100000</v>
      </c>
      <c r="G445" s="446">
        <v>18000</v>
      </c>
      <c r="H445" s="446">
        <v>200000</v>
      </c>
      <c r="I445" s="279">
        <v>500000</v>
      </c>
    </row>
    <row r="446" spans="5:8" ht="16.5">
      <c r="E446" s="446">
        <v>13500</v>
      </c>
      <c r="F446" s="446">
        <v>200000</v>
      </c>
      <c r="G446" s="446">
        <v>3000000</v>
      </c>
      <c r="H446" s="446">
        <v>100000</v>
      </c>
    </row>
    <row r="447" spans="5:8" ht="16.5">
      <c r="E447" s="446">
        <v>140000</v>
      </c>
      <c r="F447" s="446">
        <v>2072575</v>
      </c>
      <c r="G447" s="446">
        <v>150000</v>
      </c>
      <c r="H447" s="446"/>
    </row>
    <row r="448" spans="5:8" ht="16.5">
      <c r="E448" s="446">
        <v>2550304</v>
      </c>
      <c r="G448" s="446">
        <v>2000000</v>
      </c>
      <c r="H448" s="446"/>
    </row>
    <row r="449" spans="7:8" ht="16.5">
      <c r="G449" s="446"/>
      <c r="H449" s="446"/>
    </row>
    <row r="450" ht="16.5">
      <c r="G450" s="446"/>
    </row>
  </sheetData>
  <sheetProtection/>
  <mergeCells count="44">
    <mergeCell ref="B433:D433"/>
    <mergeCell ref="G433:H433"/>
    <mergeCell ref="A422:H423"/>
    <mergeCell ref="D427:F427"/>
    <mergeCell ref="G427:H427"/>
    <mergeCell ref="D428:F428"/>
    <mergeCell ref="G428:H428"/>
    <mergeCell ref="B432:D432"/>
    <mergeCell ref="G432:H432"/>
    <mergeCell ref="F97:F99"/>
    <mergeCell ref="F103:F105"/>
    <mergeCell ref="G103:G105"/>
    <mergeCell ref="F147:F148"/>
    <mergeCell ref="G147:G148"/>
    <mergeCell ref="H147:H148"/>
    <mergeCell ref="F59:F60"/>
    <mergeCell ref="G59:G60"/>
    <mergeCell ref="H59:H60"/>
    <mergeCell ref="F63:F65"/>
    <mergeCell ref="F71:F72"/>
    <mergeCell ref="G71:G72"/>
    <mergeCell ref="H71:H72"/>
    <mergeCell ref="F53:F54"/>
    <mergeCell ref="G53:G54"/>
    <mergeCell ref="H53:H54"/>
    <mergeCell ref="F57:F58"/>
    <mergeCell ref="G57:G58"/>
    <mergeCell ref="H57:H58"/>
    <mergeCell ref="F49:F50"/>
    <mergeCell ref="G49:G50"/>
    <mergeCell ref="H49:H50"/>
    <mergeCell ref="F51:F52"/>
    <mergeCell ref="G51:G52"/>
    <mergeCell ref="H51:H52"/>
    <mergeCell ref="A3:H3"/>
    <mergeCell ref="A4:H4"/>
    <mergeCell ref="A5:H5"/>
    <mergeCell ref="A7:A9"/>
    <mergeCell ref="B7:B9"/>
    <mergeCell ref="C7:C9"/>
    <mergeCell ref="D7:D9"/>
    <mergeCell ref="E7:G7"/>
    <mergeCell ref="H7:H9"/>
    <mergeCell ref="G8:G9"/>
  </mergeCells>
  <printOptions/>
  <pageMargins left="0.25" right="0.24" top="0.33" bottom="0.19" header="0.23" footer="0.15"/>
  <pageSetup horizontalDpi="300" verticalDpi="300" orientation="landscape" paperSize="9" scale="71" r:id="rId1"/>
  <headerFooter alignWithMargins="0">
    <oddHeader>&amp;RPage &amp;P of &amp;N</oddHeader>
  </headerFooter>
  <rowBreaks count="10" manualBreakCount="10">
    <brk id="45" max="7" man="1"/>
    <brk id="80" max="7" man="1"/>
    <brk id="118" max="7" man="1"/>
    <brk id="153" max="7" man="1"/>
    <brk id="197" max="7" man="1"/>
    <brk id="240" max="7" man="1"/>
    <brk id="279" max="7" man="1"/>
    <brk id="319" max="7" man="1"/>
    <brk id="360" max="7" man="1"/>
    <brk id="40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I55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140625" style="3" customWidth="1"/>
    <col min="2" max="2" width="15.7109375" style="3" customWidth="1"/>
    <col min="3" max="7" width="18.28125" style="3" customWidth="1"/>
    <col min="8" max="8" width="17.851562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66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" customHeight="1" thickTop="1">
      <c r="A10" s="5" t="s">
        <v>0</v>
      </c>
      <c r="B10" s="6"/>
      <c r="C10" s="6"/>
      <c r="D10" s="63"/>
      <c r="E10" s="63"/>
      <c r="F10" s="63"/>
      <c r="G10" s="7"/>
    </row>
    <row r="11" spans="1:7" ht="18" customHeight="1">
      <c r="A11" s="1" t="s">
        <v>1</v>
      </c>
      <c r="B11" s="9"/>
      <c r="C11" s="59"/>
      <c r="D11" s="59"/>
      <c r="E11" s="59"/>
      <c r="F11" s="59"/>
      <c r="G11" s="11"/>
    </row>
    <row r="12" spans="1:7" ht="18" customHeight="1">
      <c r="A12" s="88" t="s">
        <v>2</v>
      </c>
      <c r="B12" s="93"/>
      <c r="C12" s="30"/>
      <c r="D12" s="30"/>
      <c r="E12" s="30"/>
      <c r="F12" s="30"/>
      <c r="G12" s="14"/>
    </row>
    <row r="13" spans="1:7" ht="18" customHeight="1">
      <c r="A13" s="96" t="s">
        <v>91</v>
      </c>
      <c r="B13" s="97" t="s">
        <v>168</v>
      </c>
      <c r="C13" s="30">
        <v>1440492</v>
      </c>
      <c r="D13" s="30">
        <v>657984</v>
      </c>
      <c r="E13" s="30">
        <f>F13-D13</f>
        <v>2312784</v>
      </c>
      <c r="F13" s="30">
        <v>2970768</v>
      </c>
      <c r="G13" s="14">
        <f>'[3]LIBRARY'!$E$15</f>
        <v>2970768</v>
      </c>
    </row>
    <row r="14" spans="1:7" s="76" customFormat="1" ht="15.75" customHeight="1">
      <c r="A14" s="96" t="s">
        <v>273</v>
      </c>
      <c r="B14" s="97" t="s">
        <v>169</v>
      </c>
      <c r="C14" s="30">
        <v>132816</v>
      </c>
      <c r="D14" s="30">
        <v>66408</v>
      </c>
      <c r="E14" s="30">
        <f>F14-D14</f>
        <v>66408</v>
      </c>
      <c r="F14" s="30">
        <v>132816</v>
      </c>
      <c r="G14" s="14">
        <f>'[3]LIBRARY'!$E$16</f>
        <v>132816</v>
      </c>
    </row>
    <row r="15" spans="1:7" ht="18" customHeight="1">
      <c r="A15" s="88" t="s">
        <v>3</v>
      </c>
      <c r="B15" s="97"/>
      <c r="C15" s="30"/>
      <c r="D15" s="30"/>
      <c r="E15" s="30"/>
      <c r="F15" s="30"/>
      <c r="G15" s="14"/>
    </row>
    <row r="16" spans="1:7" ht="18" customHeight="1">
      <c r="A16" s="96" t="s">
        <v>4</v>
      </c>
      <c r="B16" s="97" t="s">
        <v>170</v>
      </c>
      <c r="C16" s="30">
        <v>120000</v>
      </c>
      <c r="D16" s="30">
        <v>54000</v>
      </c>
      <c r="E16" s="30">
        <f>F16-D16</f>
        <v>186000</v>
      </c>
      <c r="F16" s="30">
        <v>240000</v>
      </c>
      <c r="G16" s="14">
        <f>'[3]LIBRARY'!$K$17</f>
        <v>240000</v>
      </c>
    </row>
    <row r="17" spans="1:7" ht="18" customHeight="1">
      <c r="A17" s="96" t="s">
        <v>7</v>
      </c>
      <c r="B17" s="97" t="s">
        <v>173</v>
      </c>
      <c r="C17" s="30">
        <v>30000</v>
      </c>
      <c r="D17" s="30">
        <v>30000</v>
      </c>
      <c r="E17" s="30">
        <f>F17-D17</f>
        <v>30000</v>
      </c>
      <c r="F17" s="30">
        <v>60000</v>
      </c>
      <c r="G17" s="14">
        <f>'[3]LIBRARY'!$O$17</f>
        <v>60000</v>
      </c>
    </row>
    <row r="18" spans="1:7" ht="18" customHeight="1">
      <c r="A18" s="96" t="s">
        <v>10</v>
      </c>
      <c r="B18" s="97" t="s">
        <v>175</v>
      </c>
      <c r="C18" s="30">
        <v>131109</v>
      </c>
      <c r="D18" s="30">
        <v>0</v>
      </c>
      <c r="E18" s="30">
        <f>F18-D18</f>
        <v>258632</v>
      </c>
      <c r="F18" s="30">
        <v>258632</v>
      </c>
      <c r="G18" s="14">
        <f>'[3]LIBRARY'!$M$17</f>
        <v>258632</v>
      </c>
    </row>
    <row r="19" spans="1:7" ht="18" customHeight="1">
      <c r="A19" s="96" t="s">
        <v>9</v>
      </c>
      <c r="B19" s="97" t="s">
        <v>176</v>
      </c>
      <c r="C19" s="30">
        <v>25000</v>
      </c>
      <c r="D19" s="30">
        <v>0</v>
      </c>
      <c r="E19" s="30">
        <f>F19-D19</f>
        <v>50000</v>
      </c>
      <c r="F19" s="30">
        <v>50000</v>
      </c>
      <c r="G19" s="14">
        <f>'[3]LIBRARY'!$N$17</f>
        <v>50000</v>
      </c>
    </row>
    <row r="20" spans="1:7" ht="18" customHeight="1">
      <c r="A20" s="96" t="s">
        <v>267</v>
      </c>
      <c r="B20" s="97" t="s">
        <v>177</v>
      </c>
      <c r="C20" s="30">
        <v>131109</v>
      </c>
      <c r="D20" s="30">
        <v>110355</v>
      </c>
      <c r="E20" s="30">
        <f>F20-D20</f>
        <v>148277</v>
      </c>
      <c r="F20" s="30">
        <v>258632</v>
      </c>
      <c r="G20" s="14">
        <f>'[3]LIBRARY'!$L$17</f>
        <v>258632</v>
      </c>
    </row>
    <row r="21" spans="1:7" ht="18" customHeight="1">
      <c r="A21" s="88" t="s">
        <v>48</v>
      </c>
      <c r="B21" s="97"/>
      <c r="C21" s="30"/>
      <c r="D21" s="30"/>
      <c r="E21" s="30"/>
      <c r="F21" s="30"/>
      <c r="G21" s="14"/>
    </row>
    <row r="22" spans="1:7" ht="18" customHeight="1">
      <c r="A22" s="96" t="s">
        <v>178</v>
      </c>
      <c r="B22" s="97" t="s">
        <v>179</v>
      </c>
      <c r="C22" s="30">
        <v>188796.96</v>
      </c>
      <c r="D22" s="30">
        <v>86927.04</v>
      </c>
      <c r="E22" s="30">
        <f>F22-D22</f>
        <v>285503.04000000004</v>
      </c>
      <c r="F22" s="30">
        <v>372430.08</v>
      </c>
      <c r="G22" s="14">
        <f>'[3]LIBRARY'!$G$17</f>
        <v>372430.08</v>
      </c>
    </row>
    <row r="23" spans="1:7" ht="18" customHeight="1">
      <c r="A23" s="96" t="s">
        <v>11</v>
      </c>
      <c r="B23" s="97" t="s">
        <v>182</v>
      </c>
      <c r="C23" s="30">
        <v>6000</v>
      </c>
      <c r="D23" s="30">
        <v>2700</v>
      </c>
      <c r="E23" s="30">
        <f>F23-D23</f>
        <v>59371.68</v>
      </c>
      <c r="F23" s="30">
        <v>62071.68</v>
      </c>
      <c r="G23" s="14">
        <f>'[3]LIBRARY'!$H$17</f>
        <v>62071.68</v>
      </c>
    </row>
    <row r="24" spans="1:8" ht="18" customHeight="1">
      <c r="A24" s="96" t="s">
        <v>12</v>
      </c>
      <c r="B24" s="97" t="s">
        <v>183</v>
      </c>
      <c r="C24" s="30">
        <v>22642.2</v>
      </c>
      <c r="D24" s="30">
        <v>10387.17</v>
      </c>
      <c r="E24" s="30">
        <f>F24-D24</f>
        <v>36166.83</v>
      </c>
      <c r="F24" s="30">
        <v>46554</v>
      </c>
      <c r="G24" s="14">
        <f>'[3]LIBRARY'!$I$17</f>
        <v>62071.68</v>
      </c>
      <c r="H24" s="149">
        <f>G24-F24</f>
        <v>15517.68</v>
      </c>
    </row>
    <row r="25" spans="1:7" ht="18" customHeight="1" thickBot="1">
      <c r="A25" s="98" t="s">
        <v>181</v>
      </c>
      <c r="B25" s="97" t="s">
        <v>184</v>
      </c>
      <c r="C25" s="30">
        <v>6000</v>
      </c>
      <c r="D25" s="21">
        <v>2700</v>
      </c>
      <c r="E25" s="30">
        <f>F25-D25</f>
        <v>9300</v>
      </c>
      <c r="F25" s="21">
        <v>12000</v>
      </c>
      <c r="G25" s="22">
        <f>'[3]LIBRARY'!$J$17</f>
        <v>12000</v>
      </c>
    </row>
    <row r="26" spans="1:9" ht="19.5" thickBot="1" thickTop="1">
      <c r="A26" s="23" t="s">
        <v>13</v>
      </c>
      <c r="B26" s="24"/>
      <c r="C26" s="137">
        <f>SUM(C13:C25)</f>
        <v>2233965.16</v>
      </c>
      <c r="D26" s="137">
        <f>SUM(D13:D25)</f>
        <v>1021461.2100000001</v>
      </c>
      <c r="E26" s="137">
        <f>SUM(E13:E25)</f>
        <v>3442442.5500000003</v>
      </c>
      <c r="F26" s="137">
        <f>SUM(F13:F25)</f>
        <v>4463903.76</v>
      </c>
      <c r="G26" s="137">
        <f>SUM(G13:G25)</f>
        <v>4479421.4399999995</v>
      </c>
      <c r="H26" s="61"/>
      <c r="I26" s="61"/>
    </row>
    <row r="27" spans="1:8" ht="18" customHeight="1" thickTop="1">
      <c r="A27" s="26" t="s">
        <v>272</v>
      </c>
      <c r="B27" s="27"/>
      <c r="C27" s="28"/>
      <c r="D27" s="28"/>
      <c r="E27" s="28"/>
      <c r="F27" s="28"/>
      <c r="G27" s="7"/>
      <c r="H27" s="61"/>
    </row>
    <row r="28" spans="1:8" ht="18" customHeight="1">
      <c r="A28" s="96" t="s">
        <v>14</v>
      </c>
      <c r="B28" s="103" t="s">
        <v>186</v>
      </c>
      <c r="C28" s="30">
        <v>10000</v>
      </c>
      <c r="D28" s="30">
        <v>0</v>
      </c>
      <c r="E28" s="30">
        <f aca="true" t="shared" si="0" ref="E28:E35">F28-D28</f>
        <v>0</v>
      </c>
      <c r="F28" s="30">
        <v>0</v>
      </c>
      <c r="G28" s="14">
        <v>0</v>
      </c>
      <c r="H28" s="61"/>
    </row>
    <row r="29" spans="1:8" ht="18" customHeight="1">
      <c r="A29" s="16" t="s">
        <v>126</v>
      </c>
      <c r="B29" s="17" t="s">
        <v>223</v>
      </c>
      <c r="C29" s="30">
        <v>11090</v>
      </c>
      <c r="D29" s="30">
        <v>0</v>
      </c>
      <c r="E29" s="30">
        <f t="shared" si="0"/>
        <v>0</v>
      </c>
      <c r="F29" s="30">
        <v>0</v>
      </c>
      <c r="G29" s="14">
        <v>0</v>
      </c>
      <c r="H29" s="61"/>
    </row>
    <row r="30" spans="1:8" ht="18">
      <c r="A30" s="96" t="s">
        <v>190</v>
      </c>
      <c r="B30" s="97" t="s">
        <v>191</v>
      </c>
      <c r="C30" s="30">
        <v>7112.5</v>
      </c>
      <c r="D30" s="13">
        <v>0</v>
      </c>
      <c r="E30" s="30">
        <f t="shared" si="0"/>
        <v>0</v>
      </c>
      <c r="F30" s="30">
        <v>0</v>
      </c>
      <c r="G30" s="14">
        <v>0</v>
      </c>
      <c r="H30" s="61"/>
    </row>
    <row r="31" spans="1:8" ht="18" customHeight="1" hidden="1">
      <c r="A31" s="16" t="s">
        <v>219</v>
      </c>
      <c r="B31" s="17" t="s">
        <v>220</v>
      </c>
      <c r="C31" s="30">
        <v>0</v>
      </c>
      <c r="D31" s="13">
        <v>0</v>
      </c>
      <c r="E31" s="30">
        <f t="shared" si="0"/>
        <v>0</v>
      </c>
      <c r="F31" s="30">
        <v>0</v>
      </c>
      <c r="G31" s="14">
        <v>0</v>
      </c>
      <c r="H31" s="61"/>
    </row>
    <row r="32" spans="1:8" ht="18" customHeight="1" hidden="1">
      <c r="A32" s="16" t="s">
        <v>293</v>
      </c>
      <c r="B32" s="39" t="s">
        <v>300</v>
      </c>
      <c r="C32" s="30">
        <v>0</v>
      </c>
      <c r="D32" s="30">
        <v>0</v>
      </c>
      <c r="E32" s="30">
        <f>F32-D32</f>
        <v>0</v>
      </c>
      <c r="F32" s="30">
        <v>0</v>
      </c>
      <c r="G32" s="14">
        <v>0</v>
      </c>
      <c r="H32" s="61"/>
    </row>
    <row r="33" spans="1:8" s="76" customFormat="1" ht="15.75" customHeight="1" hidden="1">
      <c r="A33" s="96" t="s">
        <v>113</v>
      </c>
      <c r="B33" s="97" t="s">
        <v>200</v>
      </c>
      <c r="C33" s="30">
        <v>0</v>
      </c>
      <c r="D33" s="30">
        <v>0</v>
      </c>
      <c r="E33" s="30">
        <f t="shared" si="0"/>
        <v>0</v>
      </c>
      <c r="F33" s="30">
        <v>0</v>
      </c>
      <c r="G33" s="14">
        <v>0</v>
      </c>
      <c r="H33" s="61"/>
    </row>
    <row r="34" spans="1:8" ht="18" customHeight="1" hidden="1">
      <c r="A34" s="96" t="s">
        <v>18</v>
      </c>
      <c r="B34" s="97" t="s">
        <v>197</v>
      </c>
      <c r="C34" s="30">
        <v>0</v>
      </c>
      <c r="D34" s="13">
        <v>0</v>
      </c>
      <c r="E34" s="30">
        <f t="shared" si="0"/>
        <v>0</v>
      </c>
      <c r="F34" s="30">
        <v>0</v>
      </c>
      <c r="G34" s="14">
        <v>0</v>
      </c>
      <c r="H34" s="61"/>
    </row>
    <row r="35" spans="1:8" ht="18" customHeight="1" hidden="1">
      <c r="A35" s="16" t="s">
        <v>43</v>
      </c>
      <c r="B35" s="17" t="s">
        <v>224</v>
      </c>
      <c r="C35" s="30">
        <v>0</v>
      </c>
      <c r="D35" s="13">
        <v>0</v>
      </c>
      <c r="E35" s="30">
        <f t="shared" si="0"/>
        <v>0</v>
      </c>
      <c r="F35" s="30">
        <v>0</v>
      </c>
      <c r="G35" s="14">
        <v>0</v>
      </c>
      <c r="H35" s="61"/>
    </row>
    <row r="36" spans="1:7" s="76" customFormat="1" ht="15.75" customHeight="1">
      <c r="A36" s="96" t="s">
        <v>23</v>
      </c>
      <c r="B36" s="97" t="s">
        <v>185</v>
      </c>
      <c r="C36" s="30"/>
      <c r="D36" s="30"/>
      <c r="E36" s="30"/>
      <c r="F36" s="30"/>
      <c r="G36" s="15"/>
    </row>
    <row r="37" spans="1:7" s="76" customFormat="1" ht="15.75" customHeight="1" thickBot="1">
      <c r="A37" s="146" t="s">
        <v>448</v>
      </c>
      <c r="B37" s="97"/>
      <c r="C37" s="30">
        <v>0</v>
      </c>
      <c r="D37" s="13">
        <v>0</v>
      </c>
      <c r="E37" s="30">
        <f>F37-D37</f>
        <v>100000</v>
      </c>
      <c r="F37" s="30">
        <v>100000</v>
      </c>
      <c r="G37" s="15">
        <v>14000</v>
      </c>
    </row>
    <row r="38" spans="1:7" ht="19.5" thickBot="1" thickTop="1">
      <c r="A38" s="23" t="s">
        <v>24</v>
      </c>
      <c r="B38" s="25"/>
      <c r="C38" s="137">
        <f>SUM(C28:C37)</f>
        <v>28202.5</v>
      </c>
      <c r="D38" s="137">
        <f>SUM(D28:D37)</f>
        <v>0</v>
      </c>
      <c r="E38" s="137">
        <f>SUM(E28:E37)</f>
        <v>100000</v>
      </c>
      <c r="F38" s="137">
        <f>SUM(F28:F37)</f>
        <v>100000</v>
      </c>
      <c r="G38" s="137">
        <f>SUM(G28:G37)</f>
        <v>14000</v>
      </c>
    </row>
    <row r="39" spans="1:7" ht="16.5" customHeight="1" hidden="1" thickTop="1">
      <c r="A39" s="26" t="s">
        <v>28</v>
      </c>
      <c r="B39" s="32"/>
      <c r="C39" s="6"/>
      <c r="D39" s="6"/>
      <c r="E39" s="6"/>
      <c r="F39" s="6"/>
      <c r="G39" s="7"/>
    </row>
    <row r="40" spans="1:7" ht="18.75" hidden="1" thickBot="1">
      <c r="A40" s="108" t="s">
        <v>209</v>
      </c>
      <c r="B40" s="109" t="s">
        <v>207</v>
      </c>
      <c r="C40" s="13">
        <v>0</v>
      </c>
      <c r="D40" s="13">
        <v>0</v>
      </c>
      <c r="E40" s="30">
        <f>F40-D40</f>
        <v>0</v>
      </c>
      <c r="F40" s="13">
        <v>0</v>
      </c>
      <c r="G40" s="14">
        <v>0</v>
      </c>
    </row>
    <row r="41" spans="1:8" ht="16.5" customHeight="1" hidden="1" thickBot="1">
      <c r="A41" s="33" t="s">
        <v>291</v>
      </c>
      <c r="B41" s="34" t="s">
        <v>242</v>
      </c>
      <c r="C41" s="30">
        <v>0</v>
      </c>
      <c r="D41" s="29">
        <v>0</v>
      </c>
      <c r="E41" s="30">
        <f>F41-D41</f>
        <v>0</v>
      </c>
      <c r="F41" s="75">
        <v>0</v>
      </c>
      <c r="G41" s="20">
        <v>0</v>
      </c>
      <c r="H41" s="61"/>
    </row>
    <row r="42" spans="1:7" ht="18" customHeight="1" hidden="1" thickBot="1" thickTop="1">
      <c r="A42" s="23" t="s">
        <v>32</v>
      </c>
      <c r="B42" s="25"/>
      <c r="C42" s="137">
        <f>SUM(C40:C41)</f>
        <v>0</v>
      </c>
      <c r="D42" s="137">
        <f>SUM(D40:D41)</f>
        <v>0</v>
      </c>
      <c r="E42" s="137">
        <f>SUM(E40:E41)</f>
        <v>0</v>
      </c>
      <c r="F42" s="137">
        <f>SUM(F40:F41)</f>
        <v>0</v>
      </c>
      <c r="G42" s="137">
        <f>SUM(G40:G41)</f>
        <v>0</v>
      </c>
    </row>
    <row r="43" spans="1:8" ht="18" customHeight="1" thickBot="1" thickTop="1">
      <c r="A43" s="23" t="s">
        <v>33</v>
      </c>
      <c r="B43" s="25"/>
      <c r="C43" s="137">
        <f>C26+C38+C42</f>
        <v>2262167.66</v>
      </c>
      <c r="D43" s="137">
        <f>D26+D38+D42</f>
        <v>1021461.2100000001</v>
      </c>
      <c r="E43" s="137">
        <f>E26+E38+E42</f>
        <v>3542442.5500000003</v>
      </c>
      <c r="F43" s="137">
        <f>F26+F38+F42</f>
        <v>4563903.76</v>
      </c>
      <c r="G43" s="137">
        <f>G26+G38+G42</f>
        <v>4493421.4399999995</v>
      </c>
      <c r="H43" s="61">
        <f>G43-F43</f>
        <v>-70482.3200000003</v>
      </c>
    </row>
    <row r="44" ht="12" customHeight="1" thickTop="1"/>
    <row r="45" spans="1:7" ht="18" customHeight="1">
      <c r="A45" s="3" t="s">
        <v>34</v>
      </c>
      <c r="B45" s="35" t="s">
        <v>46</v>
      </c>
      <c r="F45" s="3" t="s">
        <v>35</v>
      </c>
      <c r="G45" s="35"/>
    </row>
    <row r="46" ht="18" customHeight="1"/>
    <row r="47" ht="18" customHeight="1"/>
    <row r="48" ht="18" customHeight="1"/>
    <row r="49" spans="1:7" ht="18" customHeight="1">
      <c r="A49" s="36" t="s">
        <v>331</v>
      </c>
      <c r="B49" s="265" t="s">
        <v>476</v>
      </c>
      <c r="C49" s="266"/>
      <c r="D49" s="169"/>
      <c r="E49" s="169"/>
      <c r="F49" s="263" t="s">
        <v>85</v>
      </c>
      <c r="G49" s="263"/>
    </row>
    <row r="50" spans="1:7" ht="18" customHeight="1">
      <c r="A50" s="4" t="s">
        <v>336</v>
      </c>
      <c r="B50" s="262" t="s">
        <v>477</v>
      </c>
      <c r="C50" s="262"/>
      <c r="D50" s="170"/>
      <c r="E50" s="170"/>
      <c r="F50" s="264" t="s">
        <v>97</v>
      </c>
      <c r="G50" s="264"/>
    </row>
    <row r="55" spans="1:8" ht="18" customHeight="1">
      <c r="A55" s="108" t="s">
        <v>209</v>
      </c>
      <c r="B55" s="109" t="s">
        <v>207</v>
      </c>
      <c r="C55" s="30">
        <v>0</v>
      </c>
      <c r="D55" s="29">
        <v>0</v>
      </c>
      <c r="E55" s="30">
        <f>F55-D55</f>
        <v>0</v>
      </c>
      <c r="F55" s="30">
        <v>0</v>
      </c>
      <c r="G55" s="14">
        <v>0</v>
      </c>
      <c r="H55" s="61" t="e">
        <f>#REF!</f>
        <v>#REF!</v>
      </c>
    </row>
  </sheetData>
  <sheetProtection/>
  <mergeCells count="12">
    <mergeCell ref="B49:C49"/>
    <mergeCell ref="F49:G49"/>
    <mergeCell ref="B50:C50"/>
    <mergeCell ref="F50:G50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27" right="0.24" top="0.61" bottom="0.25" header="0.25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I55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8.57421875" style="3" customWidth="1"/>
    <col min="2" max="2" width="15.7109375" style="3" customWidth="1"/>
    <col min="3" max="7" width="18.28125" style="3" customWidth="1"/>
    <col min="8" max="8" width="13.28125" style="0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161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3"/>
      <c r="D10" s="63"/>
      <c r="E10" s="63"/>
      <c r="F10" s="63"/>
      <c r="G10" s="8"/>
    </row>
    <row r="11" spans="1:7" ht="18">
      <c r="A11" s="1" t="s">
        <v>1</v>
      </c>
      <c r="B11" s="9"/>
      <c r="C11" s="59"/>
      <c r="D11" s="123"/>
      <c r="E11" s="123"/>
      <c r="F11" s="123"/>
      <c r="G11" s="12"/>
    </row>
    <row r="12" spans="1:7" ht="18">
      <c r="A12" s="88" t="s">
        <v>2</v>
      </c>
      <c r="B12" s="93"/>
      <c r="C12" s="30"/>
      <c r="D12" s="72"/>
      <c r="E12" s="72"/>
      <c r="F12" s="72"/>
      <c r="G12" s="15"/>
    </row>
    <row r="13" spans="1:7" ht="18">
      <c r="A13" s="96" t="s">
        <v>91</v>
      </c>
      <c r="B13" s="97" t="s">
        <v>168</v>
      </c>
      <c r="C13" s="13">
        <v>587496</v>
      </c>
      <c r="D13" s="30">
        <v>242806.32</v>
      </c>
      <c r="E13" s="30">
        <f>F13-D13</f>
        <v>711061.6799999999</v>
      </c>
      <c r="F13" s="72">
        <v>953868</v>
      </c>
      <c r="G13" s="14">
        <f>'[3]TOURISM'!$E$10</f>
        <v>953868</v>
      </c>
    </row>
    <row r="14" spans="1:7" s="76" customFormat="1" ht="15.75" customHeight="1">
      <c r="A14" s="96" t="s">
        <v>273</v>
      </c>
      <c r="B14" s="97" t="s">
        <v>169</v>
      </c>
      <c r="C14" s="13">
        <v>265632</v>
      </c>
      <c r="D14" s="30">
        <v>132816</v>
      </c>
      <c r="E14" s="30">
        <f>F14-D14</f>
        <v>132816</v>
      </c>
      <c r="F14" s="30">
        <v>265632</v>
      </c>
      <c r="G14" s="14">
        <f>'[3]TOURISM'!$E$11</f>
        <v>265632</v>
      </c>
    </row>
    <row r="15" spans="1:7" ht="18">
      <c r="A15" s="88" t="s">
        <v>3</v>
      </c>
      <c r="B15" s="97"/>
      <c r="C15" s="13"/>
      <c r="D15" s="30"/>
      <c r="E15" s="72"/>
      <c r="F15" s="72"/>
      <c r="G15" s="14"/>
    </row>
    <row r="16" spans="1:7" ht="18">
      <c r="A16" s="96" t="s">
        <v>4</v>
      </c>
      <c r="B16" s="97" t="s">
        <v>170</v>
      </c>
      <c r="C16" s="13">
        <v>120000</v>
      </c>
      <c r="D16" s="30">
        <v>54000</v>
      </c>
      <c r="E16" s="30">
        <f>F16-D16</f>
        <v>90000</v>
      </c>
      <c r="F16" s="72">
        <v>144000</v>
      </c>
      <c r="G16" s="14">
        <f>'[3]TOURISM'!$K$12</f>
        <v>144000</v>
      </c>
    </row>
    <row r="17" spans="1:7" ht="18">
      <c r="A17" s="96" t="s">
        <v>7</v>
      </c>
      <c r="B17" s="97" t="s">
        <v>173</v>
      </c>
      <c r="C17" s="13">
        <v>30000</v>
      </c>
      <c r="D17" s="30">
        <v>30000</v>
      </c>
      <c r="E17" s="30">
        <f>F17-D17</f>
        <v>6000</v>
      </c>
      <c r="F17" s="72">
        <v>36000</v>
      </c>
      <c r="G17" s="14">
        <f>'[3]TOURISM'!$O$12</f>
        <v>36000</v>
      </c>
    </row>
    <row r="18" spans="1:7" ht="18">
      <c r="A18" s="96" t="s">
        <v>10</v>
      </c>
      <c r="B18" s="97" t="s">
        <v>175</v>
      </c>
      <c r="C18" s="13">
        <v>71094</v>
      </c>
      <c r="D18" s="30">
        <v>0</v>
      </c>
      <c r="E18" s="30">
        <f>F18-D18</f>
        <v>101625</v>
      </c>
      <c r="F18" s="72">
        <v>101625</v>
      </c>
      <c r="G18" s="14">
        <f>'[3]TOURISM'!$M$12</f>
        <v>101625</v>
      </c>
    </row>
    <row r="19" spans="1:7" ht="18">
      <c r="A19" s="96" t="s">
        <v>9</v>
      </c>
      <c r="B19" s="97" t="s">
        <v>176</v>
      </c>
      <c r="C19" s="13">
        <v>25000</v>
      </c>
      <c r="D19" s="30">
        <v>0</v>
      </c>
      <c r="E19" s="30">
        <f>F19-D19</f>
        <v>30000</v>
      </c>
      <c r="F19" s="72">
        <v>30000</v>
      </c>
      <c r="G19" s="14">
        <f>'[3]TOURISM'!$N$12</f>
        <v>30000</v>
      </c>
    </row>
    <row r="20" spans="1:7" ht="18">
      <c r="A20" s="96" t="s">
        <v>267</v>
      </c>
      <c r="B20" s="97" t="s">
        <v>177</v>
      </c>
      <c r="C20" s="13">
        <v>71094</v>
      </c>
      <c r="D20" s="30">
        <v>71094</v>
      </c>
      <c r="E20" s="30">
        <f>F20-D20</f>
        <v>30531</v>
      </c>
      <c r="F20" s="72">
        <v>101625</v>
      </c>
      <c r="G20" s="14">
        <f>'[3]TOURISM'!$L$12</f>
        <v>101625</v>
      </c>
    </row>
    <row r="21" spans="1:7" ht="18">
      <c r="A21" s="88" t="s">
        <v>48</v>
      </c>
      <c r="B21" s="97"/>
      <c r="C21" s="13"/>
      <c r="D21" s="30"/>
      <c r="E21" s="72"/>
      <c r="F21" s="72"/>
      <c r="G21" s="14"/>
    </row>
    <row r="22" spans="1:7" ht="18">
      <c r="A22" s="96" t="s">
        <v>178</v>
      </c>
      <c r="B22" s="97" t="s">
        <v>179</v>
      </c>
      <c r="C22" s="13">
        <v>102375.36</v>
      </c>
      <c r="D22" s="30">
        <v>43716.24</v>
      </c>
      <c r="E22" s="30">
        <f>F22-D22</f>
        <v>102623.76000000001</v>
      </c>
      <c r="F22" s="72">
        <v>146340</v>
      </c>
      <c r="G22" s="14">
        <f>'[3]TOURISM'!$G$12</f>
        <v>146340</v>
      </c>
    </row>
    <row r="23" spans="1:7" ht="18">
      <c r="A23" s="96" t="s">
        <v>11</v>
      </c>
      <c r="B23" s="97" t="s">
        <v>182</v>
      </c>
      <c r="C23" s="13">
        <v>6000</v>
      </c>
      <c r="D23" s="30">
        <v>2700</v>
      </c>
      <c r="E23" s="30">
        <f>F23-D23</f>
        <v>21690</v>
      </c>
      <c r="F23" s="72">
        <v>24390</v>
      </c>
      <c r="G23" s="14">
        <f>'[3]TOURISM'!$H$12</f>
        <v>24390</v>
      </c>
    </row>
    <row r="24" spans="1:8" ht="18">
      <c r="A24" s="96" t="s">
        <v>12</v>
      </c>
      <c r="B24" s="97" t="s">
        <v>183</v>
      </c>
      <c r="C24" s="13">
        <v>12796.92</v>
      </c>
      <c r="D24" s="30">
        <v>5464.53</v>
      </c>
      <c r="E24" s="30">
        <f>F24-D24</f>
        <v>12828.030000000002</v>
      </c>
      <c r="F24" s="72">
        <v>18292.56</v>
      </c>
      <c r="G24" s="14">
        <f>'[3]TOURISM'!$I$12</f>
        <v>24390</v>
      </c>
      <c r="H24" s="149">
        <f>G24-F24</f>
        <v>6097.439999999999</v>
      </c>
    </row>
    <row r="25" spans="1:7" ht="18.75" thickBot="1">
      <c r="A25" s="98" t="s">
        <v>181</v>
      </c>
      <c r="B25" s="97" t="s">
        <v>184</v>
      </c>
      <c r="C25" s="19">
        <v>6000</v>
      </c>
      <c r="D25" s="21">
        <v>2700</v>
      </c>
      <c r="E25" s="30">
        <f>F25-D25</f>
        <v>4500</v>
      </c>
      <c r="F25" s="73">
        <v>7200</v>
      </c>
      <c r="G25" s="22">
        <f>'[3]TOURISM'!$J$12</f>
        <v>7200</v>
      </c>
    </row>
    <row r="26" spans="1:7" ht="19.5" thickBot="1" thickTop="1">
      <c r="A26" s="23" t="s">
        <v>13</v>
      </c>
      <c r="B26" s="24"/>
      <c r="C26" s="227">
        <f>SUM(C13:C25)</f>
        <v>1297488.28</v>
      </c>
      <c r="D26" s="137">
        <f>SUM(D13:D25)</f>
        <v>585297.0900000001</v>
      </c>
      <c r="E26" s="137">
        <f>SUM(E13:E25)</f>
        <v>1243675.47</v>
      </c>
      <c r="F26" s="137">
        <f>SUM(F13:F25)</f>
        <v>1828972.56</v>
      </c>
      <c r="G26" s="137">
        <f>SUM(G13:G25)</f>
        <v>1835070</v>
      </c>
    </row>
    <row r="27" spans="1:7" ht="18.75" thickTop="1">
      <c r="A27" s="26" t="s">
        <v>272</v>
      </c>
      <c r="B27" s="27"/>
      <c r="C27" s="6"/>
      <c r="D27" s="6"/>
      <c r="E27" s="6"/>
      <c r="F27" s="63"/>
      <c r="G27" s="7"/>
    </row>
    <row r="28" spans="1:7" ht="15.75" customHeight="1">
      <c r="A28" s="16" t="s">
        <v>14</v>
      </c>
      <c r="B28" s="27" t="s">
        <v>186</v>
      </c>
      <c r="C28" s="13">
        <v>10000</v>
      </c>
      <c r="D28" s="13">
        <v>0</v>
      </c>
      <c r="E28" s="30">
        <f aca="true" t="shared" si="0" ref="E28:E33">F28-D28</f>
        <v>0</v>
      </c>
      <c r="F28" s="30">
        <v>0</v>
      </c>
      <c r="G28" s="15">
        <v>0</v>
      </c>
    </row>
    <row r="29" spans="1:7" ht="15.75" customHeight="1" hidden="1">
      <c r="A29" s="16" t="s">
        <v>15</v>
      </c>
      <c r="B29" s="27" t="s">
        <v>187</v>
      </c>
      <c r="C29" s="13">
        <v>0</v>
      </c>
      <c r="D29" s="13">
        <v>0</v>
      </c>
      <c r="E29" s="30">
        <f t="shared" si="0"/>
        <v>0</v>
      </c>
      <c r="F29" s="30">
        <v>0</v>
      </c>
      <c r="G29" s="15">
        <v>0</v>
      </c>
    </row>
    <row r="30" spans="1:7" ht="15.75" customHeight="1" hidden="1">
      <c r="A30" s="96" t="s">
        <v>190</v>
      </c>
      <c r="B30" s="97" t="s">
        <v>191</v>
      </c>
      <c r="C30" s="13">
        <v>0</v>
      </c>
      <c r="D30" s="13">
        <v>0</v>
      </c>
      <c r="E30" s="30">
        <f t="shared" si="0"/>
        <v>0</v>
      </c>
      <c r="F30" s="30">
        <v>0</v>
      </c>
      <c r="G30" s="15">
        <v>0</v>
      </c>
    </row>
    <row r="31" spans="1:7" ht="15.75" customHeight="1">
      <c r="A31" s="18" t="s">
        <v>270</v>
      </c>
      <c r="B31" s="27" t="s">
        <v>227</v>
      </c>
      <c r="C31" s="13">
        <v>0</v>
      </c>
      <c r="D31" s="75">
        <v>0</v>
      </c>
      <c r="E31" s="30">
        <f t="shared" si="0"/>
        <v>85000</v>
      </c>
      <c r="F31" s="75">
        <v>85000</v>
      </c>
      <c r="G31" s="184">
        <v>0</v>
      </c>
    </row>
    <row r="32" spans="1:7" ht="15.75" customHeight="1" hidden="1">
      <c r="A32" s="16" t="s">
        <v>18</v>
      </c>
      <c r="B32" s="27" t="s">
        <v>197</v>
      </c>
      <c r="C32" s="13">
        <v>0</v>
      </c>
      <c r="D32" s="13">
        <v>0</v>
      </c>
      <c r="E32" s="30">
        <f t="shared" si="0"/>
        <v>0</v>
      </c>
      <c r="F32" s="30">
        <v>0</v>
      </c>
      <c r="G32" s="15">
        <v>0</v>
      </c>
    </row>
    <row r="33" spans="1:9" ht="18">
      <c r="A33" s="16" t="s">
        <v>79</v>
      </c>
      <c r="B33" s="97" t="s">
        <v>198</v>
      </c>
      <c r="C33" s="30">
        <v>0</v>
      </c>
      <c r="D33" s="13">
        <v>0</v>
      </c>
      <c r="E33" s="30">
        <f t="shared" si="0"/>
        <v>10000</v>
      </c>
      <c r="F33" s="30">
        <v>10000</v>
      </c>
      <c r="G33" s="15">
        <v>0</v>
      </c>
      <c r="H33" s="154"/>
      <c r="I33" s="61"/>
    </row>
    <row r="34" spans="1:7" ht="15.75" customHeight="1">
      <c r="A34" s="16" t="s">
        <v>23</v>
      </c>
      <c r="B34" s="27" t="s">
        <v>185</v>
      </c>
      <c r="C34" s="13"/>
      <c r="D34" s="13"/>
      <c r="E34" s="13"/>
      <c r="F34" s="30"/>
      <c r="G34" s="185"/>
    </row>
    <row r="35" spans="1:7" ht="15.75" customHeight="1">
      <c r="A35" s="144" t="s">
        <v>276</v>
      </c>
      <c r="B35" s="17"/>
      <c r="C35" s="13">
        <v>74100</v>
      </c>
      <c r="D35" s="13">
        <v>0</v>
      </c>
      <c r="E35" s="30">
        <f>F35-D35</f>
        <v>1000000</v>
      </c>
      <c r="F35" s="30">
        <v>1000000</v>
      </c>
      <c r="G35" s="15">
        <v>1500000</v>
      </c>
    </row>
    <row r="36" spans="1:7" ht="15.75" customHeight="1">
      <c r="A36" s="144" t="s">
        <v>553</v>
      </c>
      <c r="B36" s="17"/>
      <c r="C36" s="13">
        <v>0</v>
      </c>
      <c r="D36" s="13">
        <v>0</v>
      </c>
      <c r="E36" s="30">
        <f>F36-D36</f>
        <v>1500000</v>
      </c>
      <c r="F36" s="30">
        <v>1500000</v>
      </c>
      <c r="G36" s="15">
        <v>3000000</v>
      </c>
    </row>
    <row r="37" spans="1:7" ht="15.75" customHeight="1">
      <c r="A37" s="144" t="s">
        <v>547</v>
      </c>
      <c r="B37" s="17"/>
      <c r="C37" s="30">
        <v>0</v>
      </c>
      <c r="D37" s="30">
        <v>0</v>
      </c>
      <c r="E37" s="30">
        <f aca="true" t="shared" si="1" ref="E37:E42">F37-D37</f>
        <v>0</v>
      </c>
      <c r="F37" s="30">
        <v>0</v>
      </c>
      <c r="G37" s="14">
        <v>100000</v>
      </c>
    </row>
    <row r="38" spans="1:7" ht="31.5" customHeight="1">
      <c r="A38" s="191" t="s">
        <v>548</v>
      </c>
      <c r="B38" s="17"/>
      <c r="C38" s="30">
        <v>0</v>
      </c>
      <c r="D38" s="30">
        <v>0</v>
      </c>
      <c r="E38" s="30">
        <f t="shared" si="1"/>
        <v>0</v>
      </c>
      <c r="F38" s="30">
        <v>0</v>
      </c>
      <c r="G38" s="14">
        <v>1500000</v>
      </c>
    </row>
    <row r="39" spans="1:7" ht="15.75" customHeight="1" hidden="1">
      <c r="A39" s="144" t="s">
        <v>549</v>
      </c>
      <c r="B39" s="17"/>
      <c r="C39" s="30">
        <v>0</v>
      </c>
      <c r="D39" s="30">
        <v>0</v>
      </c>
      <c r="E39" s="30">
        <f t="shared" si="1"/>
        <v>0</v>
      </c>
      <c r="F39" s="30">
        <v>0</v>
      </c>
      <c r="G39" s="14">
        <v>0</v>
      </c>
    </row>
    <row r="40" spans="1:7" ht="30" customHeight="1">
      <c r="A40" s="226" t="s">
        <v>550</v>
      </c>
      <c r="B40" s="17"/>
      <c r="C40" s="30">
        <v>0</v>
      </c>
      <c r="D40" s="30">
        <v>0</v>
      </c>
      <c r="E40" s="30">
        <f t="shared" si="1"/>
        <v>0</v>
      </c>
      <c r="F40" s="30">
        <v>0</v>
      </c>
      <c r="G40" s="14">
        <v>500000</v>
      </c>
    </row>
    <row r="41" spans="1:7" ht="30.75" customHeight="1" hidden="1">
      <c r="A41" s="226" t="s">
        <v>551</v>
      </c>
      <c r="B41" s="17"/>
      <c r="C41" s="30">
        <v>0</v>
      </c>
      <c r="D41" s="30">
        <v>0</v>
      </c>
      <c r="E41" s="30">
        <f t="shared" si="1"/>
        <v>0</v>
      </c>
      <c r="F41" s="30">
        <v>0</v>
      </c>
      <c r="G41" s="14">
        <v>0</v>
      </c>
    </row>
    <row r="42" spans="1:7" ht="15.75" customHeight="1" thickBot="1">
      <c r="A42" s="144" t="s">
        <v>552</v>
      </c>
      <c r="B42" s="17"/>
      <c r="C42" s="30">
        <v>0</v>
      </c>
      <c r="D42" s="30">
        <v>0</v>
      </c>
      <c r="E42" s="30">
        <f t="shared" si="1"/>
        <v>0</v>
      </c>
      <c r="F42" s="30">
        <v>0</v>
      </c>
      <c r="G42" s="14">
        <v>100000</v>
      </c>
    </row>
    <row r="43" spans="1:7" ht="15.75" customHeight="1" hidden="1" thickBot="1">
      <c r="A43" s="144" t="s">
        <v>398</v>
      </c>
      <c r="B43" s="17"/>
      <c r="C43" s="21">
        <v>0</v>
      </c>
      <c r="D43" s="21">
        <v>0</v>
      </c>
      <c r="E43" s="21">
        <f>F43-D43</f>
        <v>0</v>
      </c>
      <c r="F43" s="21">
        <v>0</v>
      </c>
      <c r="G43" s="22">
        <v>0</v>
      </c>
    </row>
    <row r="44" spans="1:7" ht="19.5" thickBot="1" thickTop="1">
      <c r="A44" s="23" t="s">
        <v>24</v>
      </c>
      <c r="B44" s="25"/>
      <c r="C44" s="137">
        <f>SUM(C28:C43)</f>
        <v>84100</v>
      </c>
      <c r="D44" s="137">
        <f>SUM(D28:D43)</f>
        <v>0</v>
      </c>
      <c r="E44" s="137">
        <f>SUM(E28:E43)</f>
        <v>2595000</v>
      </c>
      <c r="F44" s="137">
        <f>SUM(F28:F43)</f>
        <v>2595000</v>
      </c>
      <c r="G44" s="137">
        <f>SUM(G28:G43)</f>
        <v>6700000</v>
      </c>
    </row>
    <row r="45" spans="1:7" ht="18.75" hidden="1" thickTop="1">
      <c r="A45" s="62" t="s">
        <v>28</v>
      </c>
      <c r="B45" s="57"/>
      <c r="C45" s="58"/>
      <c r="D45" s="74"/>
      <c r="E45" s="74"/>
      <c r="F45" s="74"/>
      <c r="G45" s="68"/>
    </row>
    <row r="46" spans="1:7" ht="18.75" hidden="1" thickBot="1">
      <c r="A46" s="108" t="s">
        <v>209</v>
      </c>
      <c r="B46" s="109" t="s">
        <v>207</v>
      </c>
      <c r="C46" s="13">
        <v>0</v>
      </c>
      <c r="D46" s="13">
        <v>0</v>
      </c>
      <c r="E46" s="30">
        <f>F46-D46</f>
        <v>0</v>
      </c>
      <c r="F46" s="13">
        <v>0</v>
      </c>
      <c r="G46" s="14">
        <v>0</v>
      </c>
    </row>
    <row r="47" spans="1:7" ht="19.5" hidden="1" thickBot="1" thickTop="1">
      <c r="A47" s="23" t="s">
        <v>32</v>
      </c>
      <c r="B47" s="25"/>
      <c r="C47" s="137">
        <f>SUM(C45:C46)</f>
        <v>0</v>
      </c>
      <c r="D47" s="137">
        <f>SUM(D45:D46)</f>
        <v>0</v>
      </c>
      <c r="E47" s="137">
        <f>SUM(E45:E46)</f>
        <v>0</v>
      </c>
      <c r="F47" s="137">
        <f>SUM(F45:F46)</f>
        <v>0</v>
      </c>
      <c r="G47" s="137">
        <f>SUM(G45:G46)</f>
        <v>0</v>
      </c>
    </row>
    <row r="48" spans="1:7" ht="19.5" thickBot="1" thickTop="1">
      <c r="A48" s="23" t="s">
        <v>33</v>
      </c>
      <c r="B48" s="25"/>
      <c r="C48" s="137">
        <f>C47+C44+C26</f>
        <v>1381588.28</v>
      </c>
      <c r="D48" s="137">
        <f>D47+D44+D26</f>
        <v>585297.0900000001</v>
      </c>
      <c r="E48" s="137">
        <f>E47+E44+E26</f>
        <v>3838675.4699999997</v>
      </c>
      <c r="F48" s="137">
        <f>F47+F44+F26</f>
        <v>4423972.5600000005</v>
      </c>
      <c r="G48" s="137">
        <f>G47+G44+G26</f>
        <v>8535070</v>
      </c>
    </row>
    <row r="49" ht="12" customHeight="1" thickTop="1"/>
    <row r="50" spans="1:7" ht="18">
      <c r="A50" s="3" t="s">
        <v>34</v>
      </c>
      <c r="B50" s="35" t="s">
        <v>46</v>
      </c>
      <c r="F50" s="3" t="s">
        <v>35</v>
      </c>
      <c r="G50" s="35"/>
    </row>
    <row r="51" spans="2:7" ht="9" customHeight="1">
      <c r="B51" s="35"/>
      <c r="F51" s="35"/>
      <c r="G51" s="35"/>
    </row>
    <row r="52" ht="13.5" customHeight="1"/>
    <row r="53" ht="11.25" customHeight="1"/>
    <row r="54" spans="1:7" ht="18" customHeight="1">
      <c r="A54" s="114" t="s">
        <v>481</v>
      </c>
      <c r="B54" s="265" t="s">
        <v>476</v>
      </c>
      <c r="C54" s="266"/>
      <c r="D54" s="169"/>
      <c r="E54" s="169"/>
      <c r="F54" s="263" t="s">
        <v>85</v>
      </c>
      <c r="G54" s="263"/>
    </row>
    <row r="55" spans="1:7" ht="18" customHeight="1">
      <c r="A55" s="80" t="s">
        <v>162</v>
      </c>
      <c r="B55" s="262" t="s">
        <v>477</v>
      </c>
      <c r="C55" s="262"/>
      <c r="D55" s="170"/>
      <c r="E55" s="170"/>
      <c r="F55" s="264" t="s">
        <v>97</v>
      </c>
      <c r="G55" s="264"/>
    </row>
  </sheetData>
  <sheetProtection/>
  <mergeCells count="12">
    <mergeCell ref="B54:C54"/>
    <mergeCell ref="F54:G54"/>
    <mergeCell ref="B55:C55"/>
    <mergeCell ref="F55:G55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36" right="0.23" top="0.58" bottom="0.25" header="0.17" footer="0.25"/>
  <pageSetup horizontalDpi="300" verticalDpi="300" orientation="landscape" paperSize="9" scale="91" r:id="rId1"/>
  <headerFooter alignWithMargins="0">
    <oddFooter>&amp;CPage &amp;P of &amp;N</oddFooter>
  </headerFooter>
  <rowBreaks count="1" manualBreakCount="1">
    <brk id="2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64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7.140625" style="3" customWidth="1"/>
    <col min="2" max="2" width="16.28125" style="3" customWidth="1"/>
    <col min="3" max="3" width="17.8515625" style="3" customWidth="1"/>
    <col min="4" max="4" width="20.140625" style="3" customWidth="1"/>
    <col min="5" max="5" width="19.421875" style="3" customWidth="1"/>
    <col min="6" max="6" width="20.57421875" style="3" customWidth="1"/>
    <col min="7" max="7" width="21.00390625" style="3" customWidth="1"/>
    <col min="8" max="8" width="14.2812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64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3"/>
      <c r="D10" s="63"/>
      <c r="E10" s="63"/>
      <c r="F10" s="63"/>
      <c r="G10" s="7"/>
    </row>
    <row r="11" spans="1:7" ht="18">
      <c r="A11" s="1" t="s">
        <v>1</v>
      </c>
      <c r="B11" s="9"/>
      <c r="C11" s="59"/>
      <c r="D11" s="59"/>
      <c r="E11" s="59"/>
      <c r="F11" s="59"/>
      <c r="G11" s="11"/>
    </row>
    <row r="12" spans="1:7" ht="18">
      <c r="A12" s="1" t="s">
        <v>2</v>
      </c>
      <c r="B12" s="13"/>
      <c r="C12" s="30"/>
      <c r="D12" s="30"/>
      <c r="E12" s="30"/>
      <c r="F12" s="30"/>
      <c r="G12" s="14"/>
    </row>
    <row r="13" spans="1:7" ht="18">
      <c r="A13" s="96" t="s">
        <v>91</v>
      </c>
      <c r="B13" s="97" t="s">
        <v>168</v>
      </c>
      <c r="C13" s="30">
        <v>3599797.46</v>
      </c>
      <c r="D13" s="30">
        <v>1820682</v>
      </c>
      <c r="E13" s="30">
        <f>F13-D13</f>
        <v>2270826</v>
      </c>
      <c r="F13" s="30">
        <v>4091508</v>
      </c>
      <c r="G13" s="14">
        <f>'[3]CMPI'!$E$22</f>
        <v>4091508</v>
      </c>
    </row>
    <row r="14" spans="1:7" ht="18">
      <c r="A14" s="96" t="s">
        <v>274</v>
      </c>
      <c r="B14" s="97" t="s">
        <v>169</v>
      </c>
      <c r="C14" s="30">
        <v>1110404.49</v>
      </c>
      <c r="D14" s="30">
        <v>424566</v>
      </c>
      <c r="E14" s="30">
        <f>F14-D14</f>
        <v>1696758</v>
      </c>
      <c r="F14" s="30">
        <v>2121324</v>
      </c>
      <c r="G14" s="14">
        <f>'[3]CMPI'!$E$26</f>
        <v>2121324</v>
      </c>
    </row>
    <row r="15" spans="1:7" ht="18">
      <c r="A15" s="1" t="s">
        <v>3</v>
      </c>
      <c r="B15" s="17"/>
      <c r="C15" s="30"/>
      <c r="D15" s="30"/>
      <c r="E15" s="30"/>
      <c r="F15" s="30"/>
      <c r="G15" s="14"/>
    </row>
    <row r="16" spans="1:7" ht="18">
      <c r="A16" s="16" t="s">
        <v>4</v>
      </c>
      <c r="B16" s="97" t="s">
        <v>170</v>
      </c>
      <c r="C16" s="30">
        <v>485909.27</v>
      </c>
      <c r="D16" s="30">
        <v>228000</v>
      </c>
      <c r="E16" s="30">
        <f aca="true" t="shared" si="0" ref="E16:E22">F16-D16</f>
        <v>324000</v>
      </c>
      <c r="F16" s="30">
        <v>552000</v>
      </c>
      <c r="G16" s="14">
        <f>'[3]CMPI'!$K$29</f>
        <v>552000</v>
      </c>
    </row>
    <row r="17" spans="1:7" ht="18">
      <c r="A17" s="16" t="s">
        <v>7</v>
      </c>
      <c r="B17" s="97" t="s">
        <v>173</v>
      </c>
      <c r="C17" s="30">
        <v>126000</v>
      </c>
      <c r="D17" s="30">
        <v>114000</v>
      </c>
      <c r="E17" s="30">
        <f t="shared" si="0"/>
        <v>24000</v>
      </c>
      <c r="F17" s="30">
        <v>138000</v>
      </c>
      <c r="G17" s="14">
        <f>'[3]CMPI'!$O$29</f>
        <v>138000</v>
      </c>
    </row>
    <row r="18" spans="1:7" ht="18" customHeight="1">
      <c r="A18" s="16" t="s">
        <v>87</v>
      </c>
      <c r="B18" s="17" t="s">
        <v>226</v>
      </c>
      <c r="C18" s="30">
        <v>21000</v>
      </c>
      <c r="D18" s="30">
        <v>0</v>
      </c>
      <c r="E18" s="30">
        <f t="shared" si="0"/>
        <v>270000</v>
      </c>
      <c r="F18" s="30">
        <v>270000</v>
      </c>
      <c r="G18" s="14">
        <f>'[3]CMPI'!$P$28</f>
        <v>270000</v>
      </c>
    </row>
    <row r="19" spans="1:7" ht="18" customHeight="1">
      <c r="A19" s="16" t="s">
        <v>8</v>
      </c>
      <c r="B19" s="17" t="s">
        <v>174</v>
      </c>
      <c r="C19" s="30">
        <v>0</v>
      </c>
      <c r="D19" s="30">
        <v>0</v>
      </c>
      <c r="E19" s="30">
        <f t="shared" si="0"/>
        <v>180000</v>
      </c>
      <c r="F19" s="30">
        <v>180000</v>
      </c>
      <c r="G19" s="14">
        <f>'[3]CMPI'!$P$27</f>
        <v>180000</v>
      </c>
    </row>
    <row r="20" spans="1:7" ht="18" customHeight="1">
      <c r="A20" s="96" t="s">
        <v>10</v>
      </c>
      <c r="B20" s="97" t="s">
        <v>175</v>
      </c>
      <c r="C20" s="30">
        <v>398507.1</v>
      </c>
      <c r="D20" s="30">
        <v>0</v>
      </c>
      <c r="E20" s="30">
        <f t="shared" si="0"/>
        <v>445236</v>
      </c>
      <c r="F20" s="30">
        <v>445236</v>
      </c>
      <c r="G20" s="14">
        <f>'[3]CMPI'!$M$29</f>
        <v>445236</v>
      </c>
    </row>
    <row r="21" spans="1:7" ht="18">
      <c r="A21" s="96" t="s">
        <v>9</v>
      </c>
      <c r="B21" s="97" t="s">
        <v>176</v>
      </c>
      <c r="C21" s="30">
        <v>102250</v>
      </c>
      <c r="D21" s="30">
        <v>0</v>
      </c>
      <c r="E21" s="30">
        <f t="shared" si="0"/>
        <v>115000</v>
      </c>
      <c r="F21" s="30">
        <v>115000</v>
      </c>
      <c r="G21" s="14">
        <f>'[3]CMPI'!$N$29</f>
        <v>115000</v>
      </c>
    </row>
    <row r="22" spans="1:7" ht="18">
      <c r="A22" s="96" t="s">
        <v>267</v>
      </c>
      <c r="B22" s="97" t="s">
        <v>177</v>
      </c>
      <c r="C22" s="30">
        <v>407814</v>
      </c>
      <c r="D22" s="30">
        <v>374208</v>
      </c>
      <c r="E22" s="30">
        <f t="shared" si="0"/>
        <v>71028</v>
      </c>
      <c r="F22" s="30">
        <v>445236</v>
      </c>
      <c r="G22" s="14">
        <f>'[3]CMPI'!$L$29</f>
        <v>445236</v>
      </c>
    </row>
    <row r="23" spans="1:7" ht="18">
      <c r="A23" s="88" t="s">
        <v>48</v>
      </c>
      <c r="B23" s="97"/>
      <c r="C23" s="30"/>
      <c r="D23" s="30"/>
      <c r="E23" s="30"/>
      <c r="F23" s="30"/>
      <c r="G23" s="14"/>
    </row>
    <row r="24" spans="1:7" ht="18">
      <c r="A24" s="96" t="s">
        <v>178</v>
      </c>
      <c r="B24" s="97" t="s">
        <v>179</v>
      </c>
      <c r="C24" s="30">
        <v>565030.92</v>
      </c>
      <c r="D24" s="30">
        <v>269429.76</v>
      </c>
      <c r="E24" s="30">
        <f>F24-D24</f>
        <v>371710.07999999996</v>
      </c>
      <c r="F24" s="30">
        <v>641139.84</v>
      </c>
      <c r="G24" s="14">
        <f>'[3]CMPI'!$G$29</f>
        <v>641139.8400000002</v>
      </c>
    </row>
    <row r="25" spans="1:7" ht="18">
      <c r="A25" s="96" t="s">
        <v>11</v>
      </c>
      <c r="B25" s="97" t="s">
        <v>182</v>
      </c>
      <c r="C25" s="30">
        <v>24100</v>
      </c>
      <c r="D25" s="30">
        <v>11400</v>
      </c>
      <c r="E25" s="30">
        <f>F25-D25</f>
        <v>95456.64</v>
      </c>
      <c r="F25" s="30">
        <v>106856.64</v>
      </c>
      <c r="G25" s="14">
        <f>'[3]CMPI'!$H$29</f>
        <v>106856.64</v>
      </c>
    </row>
    <row r="26" spans="1:8" ht="18">
      <c r="A26" s="96" t="s">
        <v>12</v>
      </c>
      <c r="B26" s="97" t="s">
        <v>183</v>
      </c>
      <c r="C26" s="30">
        <v>69208.25</v>
      </c>
      <c r="D26" s="30">
        <v>33200.1</v>
      </c>
      <c r="E26" s="30">
        <f>F26-D26</f>
        <v>46942.62</v>
      </c>
      <c r="F26" s="30">
        <v>80142.72</v>
      </c>
      <c r="G26" s="14">
        <f>'[3]CMPI'!$I$29</f>
        <v>106856.64</v>
      </c>
      <c r="H26" s="149">
        <f>G26-F26</f>
        <v>26713.92</v>
      </c>
    </row>
    <row r="27" spans="1:7" ht="18.75" thickBot="1">
      <c r="A27" s="98" t="s">
        <v>181</v>
      </c>
      <c r="B27" s="97" t="s">
        <v>184</v>
      </c>
      <c r="C27" s="30">
        <v>24300</v>
      </c>
      <c r="D27" s="21">
        <v>11400</v>
      </c>
      <c r="E27" s="30">
        <f>F27-D27</f>
        <v>16200</v>
      </c>
      <c r="F27" s="21">
        <v>27600</v>
      </c>
      <c r="G27" s="22">
        <f>'[3]CMPI'!$J$29</f>
        <v>27600</v>
      </c>
    </row>
    <row r="28" spans="1:9" ht="19.5" thickBot="1" thickTop="1">
      <c r="A28" s="23" t="s">
        <v>13</v>
      </c>
      <c r="B28" s="24"/>
      <c r="C28" s="137">
        <f>SUM(C13:C27)</f>
        <v>6934321.49</v>
      </c>
      <c r="D28" s="137">
        <f>SUM(D13:D27)</f>
        <v>3286885.86</v>
      </c>
      <c r="E28" s="137">
        <f>SUM(E13:E27)</f>
        <v>5927157.34</v>
      </c>
      <c r="F28" s="137">
        <f>SUM(F13:F27)</f>
        <v>9214043.200000001</v>
      </c>
      <c r="G28" s="137">
        <f>SUM(G13:G27)</f>
        <v>9240757.120000001</v>
      </c>
      <c r="H28" s="61"/>
      <c r="I28" s="61"/>
    </row>
    <row r="29" spans="1:8" ht="18.75" thickTop="1">
      <c r="A29" s="26" t="s">
        <v>272</v>
      </c>
      <c r="B29" s="140"/>
      <c r="C29" s="63"/>
      <c r="D29" s="63"/>
      <c r="E29" s="63"/>
      <c r="F29" s="63"/>
      <c r="G29" s="7"/>
      <c r="H29" s="61"/>
    </row>
    <row r="30" spans="1:8" ht="18">
      <c r="A30" s="16" t="s">
        <v>14</v>
      </c>
      <c r="B30" s="27" t="s">
        <v>186</v>
      </c>
      <c r="C30" s="30">
        <v>40000</v>
      </c>
      <c r="D30" s="30">
        <v>0</v>
      </c>
      <c r="E30" s="30">
        <f aca="true" t="shared" si="1" ref="E30:E38">F30-D30</f>
        <v>0</v>
      </c>
      <c r="F30" s="30">
        <v>0</v>
      </c>
      <c r="G30" s="15">
        <v>0</v>
      </c>
      <c r="H30" s="61"/>
    </row>
    <row r="31" spans="1:8" ht="18" hidden="1">
      <c r="A31" s="16" t="s">
        <v>15</v>
      </c>
      <c r="B31" s="27" t="s">
        <v>187</v>
      </c>
      <c r="C31" s="30">
        <v>0</v>
      </c>
      <c r="D31" s="30">
        <v>0</v>
      </c>
      <c r="E31" s="30">
        <f t="shared" si="1"/>
        <v>0</v>
      </c>
      <c r="F31" s="30">
        <v>0</v>
      </c>
      <c r="G31" s="15">
        <v>0</v>
      </c>
      <c r="H31" s="61"/>
    </row>
    <row r="32" spans="1:8" ht="18" customHeight="1" hidden="1">
      <c r="A32" s="16" t="s">
        <v>126</v>
      </c>
      <c r="B32" s="17" t="s">
        <v>223</v>
      </c>
      <c r="C32" s="30">
        <v>0</v>
      </c>
      <c r="D32" s="30">
        <v>0</v>
      </c>
      <c r="E32" s="30">
        <f t="shared" si="1"/>
        <v>0</v>
      </c>
      <c r="F32" s="30">
        <v>0</v>
      </c>
      <c r="G32" s="15">
        <v>0</v>
      </c>
      <c r="H32" s="61"/>
    </row>
    <row r="33" spans="1:8" ht="18">
      <c r="A33" s="96" t="s">
        <v>190</v>
      </c>
      <c r="B33" s="97" t="s">
        <v>191</v>
      </c>
      <c r="C33" s="30">
        <v>0</v>
      </c>
      <c r="D33" s="30">
        <v>0</v>
      </c>
      <c r="E33" s="30">
        <f t="shared" si="1"/>
        <v>2389550</v>
      </c>
      <c r="F33" s="30">
        <v>2389550</v>
      </c>
      <c r="G33" s="15">
        <v>4000000</v>
      </c>
      <c r="H33" s="61"/>
    </row>
    <row r="34" spans="1:8" ht="18" hidden="1">
      <c r="A34" s="96" t="s">
        <v>192</v>
      </c>
      <c r="B34" s="126" t="s">
        <v>193</v>
      </c>
      <c r="C34" s="30">
        <v>0</v>
      </c>
      <c r="D34" s="30">
        <v>0</v>
      </c>
      <c r="E34" s="30">
        <f>F34-D34</f>
        <v>0</v>
      </c>
      <c r="F34" s="30">
        <v>0</v>
      </c>
      <c r="G34" s="15">
        <v>0</v>
      </c>
      <c r="H34" s="61"/>
    </row>
    <row r="35" spans="1:8" ht="18">
      <c r="A35" s="16" t="s">
        <v>110</v>
      </c>
      <c r="B35" s="39" t="s">
        <v>200</v>
      </c>
      <c r="C35" s="30">
        <v>1782767.66</v>
      </c>
      <c r="D35" s="30">
        <v>821699.67</v>
      </c>
      <c r="E35" s="30">
        <f t="shared" si="1"/>
        <v>2678300.33</v>
      </c>
      <c r="F35" s="30">
        <v>3500000</v>
      </c>
      <c r="G35" s="15">
        <v>3500000</v>
      </c>
      <c r="H35" s="61"/>
    </row>
    <row r="36" spans="1:8" ht="18">
      <c r="A36" s="16" t="s">
        <v>296</v>
      </c>
      <c r="B36" s="17" t="s">
        <v>297</v>
      </c>
      <c r="C36" s="30">
        <v>0</v>
      </c>
      <c r="D36" s="30">
        <v>0</v>
      </c>
      <c r="E36" s="30">
        <f t="shared" si="1"/>
        <v>10000</v>
      </c>
      <c r="F36" s="30">
        <v>10000</v>
      </c>
      <c r="G36" s="15">
        <v>10000</v>
      </c>
      <c r="H36" s="61"/>
    </row>
    <row r="37" spans="1:8" ht="18">
      <c r="A37" s="16" t="s">
        <v>18</v>
      </c>
      <c r="B37" s="17" t="s">
        <v>197</v>
      </c>
      <c r="C37" s="30">
        <v>0</v>
      </c>
      <c r="D37" s="30">
        <v>0</v>
      </c>
      <c r="E37" s="30">
        <f t="shared" si="1"/>
        <v>60000</v>
      </c>
      <c r="F37" s="30">
        <v>60000</v>
      </c>
      <c r="G37" s="15">
        <v>0</v>
      </c>
      <c r="H37" s="61"/>
    </row>
    <row r="38" spans="1:8" ht="18">
      <c r="A38" s="16" t="s">
        <v>129</v>
      </c>
      <c r="B38" s="39" t="s">
        <v>198</v>
      </c>
      <c r="C38" s="30">
        <v>0</v>
      </c>
      <c r="D38" s="30">
        <v>0</v>
      </c>
      <c r="E38" s="30">
        <f t="shared" si="1"/>
        <v>10000</v>
      </c>
      <c r="F38" s="30">
        <v>10000</v>
      </c>
      <c r="G38" s="15">
        <v>10000</v>
      </c>
      <c r="H38" s="61"/>
    </row>
    <row r="39" spans="1:8" ht="18">
      <c r="A39" s="96" t="s">
        <v>23</v>
      </c>
      <c r="B39" s="27" t="s">
        <v>185</v>
      </c>
      <c r="C39" s="30"/>
      <c r="D39" s="30"/>
      <c r="E39" s="30"/>
      <c r="F39" s="30"/>
      <c r="G39" s="15"/>
      <c r="H39" s="61"/>
    </row>
    <row r="40" spans="1:8" ht="18" hidden="1">
      <c r="A40" s="146" t="s">
        <v>399</v>
      </c>
      <c r="B40" s="27"/>
      <c r="C40" s="30">
        <v>0</v>
      </c>
      <c r="D40" s="30">
        <v>0</v>
      </c>
      <c r="E40" s="30">
        <f aca="true" t="shared" si="2" ref="E40:E48">F40-D40</f>
        <v>0</v>
      </c>
      <c r="F40" s="30">
        <v>0</v>
      </c>
      <c r="G40" s="15">
        <v>0</v>
      </c>
      <c r="H40" s="61"/>
    </row>
    <row r="41" spans="1:8" ht="18" hidden="1">
      <c r="A41" s="146" t="s">
        <v>400</v>
      </c>
      <c r="B41" s="27"/>
      <c r="C41" s="30">
        <v>0</v>
      </c>
      <c r="D41" s="30">
        <v>0</v>
      </c>
      <c r="E41" s="30">
        <f t="shared" si="2"/>
        <v>0</v>
      </c>
      <c r="F41" s="30">
        <v>0</v>
      </c>
      <c r="G41" s="15">
        <v>0</v>
      </c>
      <c r="H41" s="61"/>
    </row>
    <row r="42" spans="1:8" ht="18" hidden="1">
      <c r="A42" s="146" t="s">
        <v>401</v>
      </c>
      <c r="B42" s="27"/>
      <c r="C42" s="30">
        <v>0</v>
      </c>
      <c r="D42" s="30">
        <v>0</v>
      </c>
      <c r="E42" s="30">
        <f t="shared" si="2"/>
        <v>0</v>
      </c>
      <c r="F42" s="30">
        <v>0</v>
      </c>
      <c r="G42" s="15">
        <v>0</v>
      </c>
      <c r="H42" s="61"/>
    </row>
    <row r="43" spans="1:8" ht="18" hidden="1">
      <c r="A43" s="146" t="s">
        <v>402</v>
      </c>
      <c r="B43" s="27"/>
      <c r="C43" s="30">
        <v>0</v>
      </c>
      <c r="D43" s="30">
        <v>0</v>
      </c>
      <c r="E43" s="30">
        <f>F43-D43</f>
        <v>0</v>
      </c>
      <c r="F43" s="30">
        <v>0</v>
      </c>
      <c r="G43" s="15">
        <v>0</v>
      </c>
      <c r="H43" s="61"/>
    </row>
    <row r="44" spans="1:8" ht="18" hidden="1">
      <c r="A44" s="146" t="s">
        <v>295</v>
      </c>
      <c r="B44" s="39"/>
      <c r="C44" s="30">
        <v>0</v>
      </c>
      <c r="D44" s="30">
        <v>0</v>
      </c>
      <c r="E44" s="30">
        <f>F44-D44</f>
        <v>0</v>
      </c>
      <c r="F44" s="30">
        <v>0</v>
      </c>
      <c r="G44" s="15">
        <v>0</v>
      </c>
      <c r="H44" s="61"/>
    </row>
    <row r="45" spans="1:8" ht="18">
      <c r="A45" s="146" t="s">
        <v>498</v>
      </c>
      <c r="B45" s="27"/>
      <c r="C45" s="30">
        <v>0</v>
      </c>
      <c r="D45" s="30">
        <v>0</v>
      </c>
      <c r="E45" s="30">
        <f>F45-D45</f>
        <v>0</v>
      </c>
      <c r="F45" s="30">
        <v>0</v>
      </c>
      <c r="G45" s="15">
        <v>50000</v>
      </c>
      <c r="H45" s="61"/>
    </row>
    <row r="46" spans="1:8" ht="18">
      <c r="A46" s="146" t="s">
        <v>120</v>
      </c>
      <c r="B46" s="39"/>
      <c r="C46" s="30">
        <v>6000</v>
      </c>
      <c r="D46" s="30">
        <v>0</v>
      </c>
      <c r="E46" s="30">
        <f>F46-D46</f>
        <v>50000</v>
      </c>
      <c r="F46" s="75">
        <v>50000</v>
      </c>
      <c r="G46" s="184">
        <v>0</v>
      </c>
      <c r="H46" s="61"/>
    </row>
    <row r="47" spans="1:8" ht="18">
      <c r="A47" s="146" t="s">
        <v>465</v>
      </c>
      <c r="B47" s="27"/>
      <c r="C47" s="30">
        <v>0</v>
      </c>
      <c r="D47" s="30">
        <v>0</v>
      </c>
      <c r="E47" s="30">
        <v>0</v>
      </c>
      <c r="F47" s="30">
        <v>200000</v>
      </c>
      <c r="G47" s="14">
        <v>342050</v>
      </c>
      <c r="H47" s="61"/>
    </row>
    <row r="48" spans="1:8" ht="18">
      <c r="A48" s="146" t="s">
        <v>466</v>
      </c>
      <c r="B48" s="39"/>
      <c r="C48" s="30">
        <v>0</v>
      </c>
      <c r="D48" s="30">
        <v>0</v>
      </c>
      <c r="E48" s="30">
        <f t="shared" si="2"/>
        <v>500000</v>
      </c>
      <c r="F48" s="30">
        <v>500000</v>
      </c>
      <c r="G48" s="15">
        <v>500000</v>
      </c>
      <c r="H48" s="61"/>
    </row>
    <row r="49" spans="1:8" ht="18.75" thickBot="1">
      <c r="A49" s="146" t="s">
        <v>467</v>
      </c>
      <c r="B49" s="39"/>
      <c r="C49" s="30">
        <v>0</v>
      </c>
      <c r="D49" s="30">
        <v>0</v>
      </c>
      <c r="E49" s="30">
        <v>0</v>
      </c>
      <c r="F49" s="21">
        <v>50000</v>
      </c>
      <c r="G49" s="181">
        <v>200000</v>
      </c>
      <c r="H49" s="61"/>
    </row>
    <row r="50" spans="1:7" ht="19.5" thickBot="1" thickTop="1">
      <c r="A50" s="23" t="s">
        <v>24</v>
      </c>
      <c r="B50" s="25"/>
      <c r="C50" s="137">
        <f>SUM(C30:C49)</f>
        <v>1828767.66</v>
      </c>
      <c r="D50" s="137">
        <f>SUM(D30:D49)</f>
        <v>821699.67</v>
      </c>
      <c r="E50" s="137">
        <f>SUM(E30:E49)</f>
        <v>5697850.33</v>
      </c>
      <c r="F50" s="137">
        <f>SUM(F30:F49)</f>
        <v>6769550</v>
      </c>
      <c r="G50" s="137">
        <f>SUM(G30:G49)</f>
        <v>8612050</v>
      </c>
    </row>
    <row r="51" spans="1:7" ht="18.75" thickTop="1">
      <c r="A51" s="26" t="s">
        <v>28</v>
      </c>
      <c r="B51" s="32"/>
      <c r="C51" s="6"/>
      <c r="D51" s="6"/>
      <c r="E51" s="6"/>
      <c r="F51" s="6"/>
      <c r="G51" s="7"/>
    </row>
    <row r="52" spans="1:8" ht="18">
      <c r="A52" s="96" t="s">
        <v>29</v>
      </c>
      <c r="B52" s="27" t="s">
        <v>206</v>
      </c>
      <c r="C52" s="30">
        <v>1018135</v>
      </c>
      <c r="D52" s="30">
        <v>0</v>
      </c>
      <c r="E52" s="30">
        <f>F52-D52</f>
        <v>150000</v>
      </c>
      <c r="F52" s="30">
        <v>150000</v>
      </c>
      <c r="G52" s="15">
        <v>0</v>
      </c>
      <c r="H52" s="61" t="e">
        <f>#REF!</f>
        <v>#REF!</v>
      </c>
    </row>
    <row r="53" spans="1:8" ht="18">
      <c r="A53" s="96" t="s">
        <v>44</v>
      </c>
      <c r="B53" s="27" t="s">
        <v>208</v>
      </c>
      <c r="C53" s="30">
        <v>293300</v>
      </c>
      <c r="D53" s="30">
        <v>0</v>
      </c>
      <c r="E53" s="30">
        <f>F53-D53</f>
        <v>0</v>
      </c>
      <c r="F53" s="30">
        <v>0</v>
      </c>
      <c r="G53" s="15">
        <v>0</v>
      </c>
      <c r="H53" s="61" t="e">
        <f>#REF!</f>
        <v>#REF!</v>
      </c>
    </row>
    <row r="54" spans="1:8" ht="18">
      <c r="A54" s="96" t="s">
        <v>45</v>
      </c>
      <c r="B54" s="27" t="s">
        <v>254</v>
      </c>
      <c r="C54" s="30">
        <v>993160</v>
      </c>
      <c r="D54" s="30">
        <v>0</v>
      </c>
      <c r="E54" s="30">
        <f>F54-D54</f>
        <v>100000</v>
      </c>
      <c r="F54" s="30">
        <v>100000</v>
      </c>
      <c r="G54" s="15">
        <v>0</v>
      </c>
      <c r="H54" s="61" t="e">
        <f>#REF!</f>
        <v>#REF!</v>
      </c>
    </row>
    <row r="55" spans="1:8" ht="18">
      <c r="A55" s="96" t="s">
        <v>77</v>
      </c>
      <c r="B55" s="27" t="s">
        <v>205</v>
      </c>
      <c r="C55" s="30">
        <v>421730</v>
      </c>
      <c r="D55" s="30">
        <v>0</v>
      </c>
      <c r="E55" s="30">
        <f>F55-D55</f>
        <v>700000</v>
      </c>
      <c r="F55" s="30">
        <v>700000</v>
      </c>
      <c r="G55" s="15">
        <v>0</v>
      </c>
      <c r="H55" s="61" t="e">
        <f>#REF!</f>
        <v>#REF!</v>
      </c>
    </row>
    <row r="56" spans="1:8" ht="18.75" thickBot="1">
      <c r="A56" s="96" t="s">
        <v>145</v>
      </c>
      <c r="B56" s="27" t="s">
        <v>245</v>
      </c>
      <c r="C56" s="30">
        <v>821250</v>
      </c>
      <c r="D56" s="30">
        <v>0</v>
      </c>
      <c r="E56" s="30">
        <f>F56-D56</f>
        <v>900000</v>
      </c>
      <c r="F56" s="21">
        <v>900000</v>
      </c>
      <c r="G56" s="15">
        <v>0</v>
      </c>
      <c r="H56" s="61"/>
    </row>
    <row r="57" spans="1:7" ht="19.5" thickBot="1" thickTop="1">
      <c r="A57" s="23" t="s">
        <v>32</v>
      </c>
      <c r="B57" s="25"/>
      <c r="C57" s="137">
        <f>SUM(C52:C56)</f>
        <v>3547575</v>
      </c>
      <c r="D57" s="137">
        <f>SUM(D52:D56)</f>
        <v>0</v>
      </c>
      <c r="E57" s="137">
        <f>SUM(E52:E56)</f>
        <v>1850000</v>
      </c>
      <c r="F57" s="137">
        <f>SUM(F52:F56)</f>
        <v>1850000</v>
      </c>
      <c r="G57" s="137">
        <f>SUM(G52:G56)</f>
        <v>0</v>
      </c>
    </row>
    <row r="58" spans="1:8" ht="19.5" thickBot="1" thickTop="1">
      <c r="A58" s="23" t="s">
        <v>33</v>
      </c>
      <c r="B58" s="25"/>
      <c r="C58" s="137">
        <f>C57+C50+C28</f>
        <v>12310664.15</v>
      </c>
      <c r="D58" s="137">
        <f>D57+D50+D28</f>
        <v>4108585.53</v>
      </c>
      <c r="E58" s="137">
        <f>E57+E50+E28</f>
        <v>13475007.67</v>
      </c>
      <c r="F58" s="137">
        <f>F57+F50+F28</f>
        <v>17833593.200000003</v>
      </c>
      <c r="G58" s="137">
        <f>G57+G50+G28</f>
        <v>17852807.12</v>
      </c>
      <c r="H58" s="61">
        <f>G58-F58</f>
        <v>19213.919999998063</v>
      </c>
    </row>
    <row r="59" ht="8.25" customHeight="1" thickTop="1">
      <c r="H59" s="156"/>
    </row>
    <row r="60" spans="1:7" ht="18">
      <c r="A60" s="3" t="s">
        <v>34</v>
      </c>
      <c r="B60" s="35" t="s">
        <v>46</v>
      </c>
      <c r="F60" s="3" t="s">
        <v>35</v>
      </c>
      <c r="G60" s="35"/>
    </row>
    <row r="61" ht="20.25" customHeight="1"/>
    <row r="62" ht="12" customHeight="1"/>
    <row r="63" spans="1:7" ht="18" customHeight="1">
      <c r="A63" s="36" t="s">
        <v>430</v>
      </c>
      <c r="B63" s="265" t="s">
        <v>476</v>
      </c>
      <c r="C63" s="266"/>
      <c r="D63" s="169"/>
      <c r="E63" s="169"/>
      <c r="F63" s="263" t="s">
        <v>85</v>
      </c>
      <c r="G63" s="263"/>
    </row>
    <row r="64" spans="1:7" ht="18" customHeight="1">
      <c r="A64" s="4" t="s">
        <v>431</v>
      </c>
      <c r="B64" s="262" t="s">
        <v>477</v>
      </c>
      <c r="C64" s="262"/>
      <c r="D64" s="170"/>
      <c r="E64" s="170"/>
      <c r="F64" s="264" t="s">
        <v>97</v>
      </c>
      <c r="G64" s="264"/>
    </row>
  </sheetData>
  <sheetProtection/>
  <mergeCells count="12">
    <mergeCell ref="F63:G63"/>
    <mergeCell ref="B64:C64"/>
    <mergeCell ref="F64:G64"/>
    <mergeCell ref="B63:C63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46" right="0.21" top="0.37" bottom="0.25" header="0.18" footer="0.25"/>
  <pageSetup horizontalDpi="300" verticalDpi="300" orientation="landscape" paperSize="9" scale="86" r:id="rId1"/>
  <headerFooter alignWithMargins="0">
    <oddFooter>&amp;CPage &amp;P of &amp;N</oddFooter>
  </headerFooter>
  <rowBreaks count="1" manualBreakCount="1">
    <brk id="28" max="4" man="1"/>
  </rowBreaks>
  <ignoredErrors>
    <ignoredError sqref="B1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I103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70.57421875" style="3" customWidth="1"/>
    <col min="2" max="2" width="15.7109375" style="3" customWidth="1"/>
    <col min="3" max="3" width="18.28125" style="3" customWidth="1"/>
    <col min="4" max="4" width="17.421875" style="3" customWidth="1"/>
    <col min="5" max="5" width="18.00390625" style="3" customWidth="1"/>
    <col min="6" max="7" width="18.28125" style="3" customWidth="1"/>
    <col min="8" max="8" width="14.28125" style="0" customWidth="1"/>
    <col min="9" max="9" width="13.85156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142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3"/>
      <c r="D10" s="63"/>
      <c r="E10" s="63"/>
      <c r="F10" s="63"/>
      <c r="G10" s="7"/>
    </row>
    <row r="11" spans="1:7" ht="18">
      <c r="A11" s="1" t="s">
        <v>1</v>
      </c>
      <c r="B11" s="9"/>
      <c r="C11" s="59"/>
      <c r="D11" s="59"/>
      <c r="E11" s="59"/>
      <c r="F11" s="59"/>
      <c r="G11" s="11"/>
    </row>
    <row r="12" spans="1:7" ht="16.5" customHeight="1">
      <c r="A12" s="1" t="s">
        <v>2</v>
      </c>
      <c r="B12" s="13"/>
      <c r="C12" s="30"/>
      <c r="D12" s="30"/>
      <c r="E12" s="30"/>
      <c r="F12" s="30"/>
      <c r="G12" s="14"/>
    </row>
    <row r="13" spans="1:7" ht="16.5" customHeight="1">
      <c r="A13" s="96" t="s">
        <v>91</v>
      </c>
      <c r="B13" s="97" t="s">
        <v>168</v>
      </c>
      <c r="C13" s="30">
        <v>1876228.86</v>
      </c>
      <c r="D13" s="30">
        <v>320814</v>
      </c>
      <c r="E13" s="30">
        <f>F13-D13</f>
        <v>6238326</v>
      </c>
      <c r="F13" s="30">
        <v>6559140</v>
      </c>
      <c r="G13" s="14">
        <f>'[3]CMU'!$E$24</f>
        <v>6559140</v>
      </c>
    </row>
    <row r="14" spans="1:7" ht="16.5" customHeight="1">
      <c r="A14" s="96" t="s">
        <v>275</v>
      </c>
      <c r="B14" s="97" t="s">
        <v>169</v>
      </c>
      <c r="C14" s="30">
        <v>11152718.48</v>
      </c>
      <c r="D14" s="30">
        <v>4951711.5</v>
      </c>
      <c r="E14" s="30">
        <f>F14-D14</f>
        <v>12562540.5</v>
      </c>
      <c r="F14" s="30">
        <v>17514252</v>
      </c>
      <c r="G14" s="14">
        <f>'[3]CMU'!$E$25</f>
        <v>17514252</v>
      </c>
    </row>
    <row r="15" spans="1:7" ht="16.5" customHeight="1">
      <c r="A15" s="1" t="s">
        <v>3</v>
      </c>
      <c r="B15" s="17"/>
      <c r="C15" s="30"/>
      <c r="D15" s="30"/>
      <c r="E15" s="30"/>
      <c r="F15" s="30"/>
      <c r="G15" s="14"/>
    </row>
    <row r="16" spans="1:7" ht="16.5" customHeight="1">
      <c r="A16" s="96" t="s">
        <v>4</v>
      </c>
      <c r="B16" s="97" t="s">
        <v>170</v>
      </c>
      <c r="C16" s="30">
        <v>1414824.4</v>
      </c>
      <c r="D16" s="30">
        <v>635604.8</v>
      </c>
      <c r="E16" s="30">
        <f aca="true" t="shared" si="0" ref="E16:E23">F16-D16</f>
        <v>1404395.2</v>
      </c>
      <c r="F16" s="30">
        <v>2040000</v>
      </c>
      <c r="G16" s="14">
        <f>'[3]CMU'!$K$27</f>
        <v>2040000</v>
      </c>
    </row>
    <row r="17" spans="1:7" s="76" customFormat="1" ht="16.5" customHeight="1">
      <c r="A17" s="96" t="s">
        <v>5</v>
      </c>
      <c r="B17" s="97" t="s">
        <v>171</v>
      </c>
      <c r="C17" s="30">
        <v>90000</v>
      </c>
      <c r="D17" s="30">
        <v>0</v>
      </c>
      <c r="E17" s="30">
        <f t="shared" si="0"/>
        <v>462000</v>
      </c>
      <c r="F17" s="30">
        <v>462000</v>
      </c>
      <c r="G17" s="14">
        <f>'[3]CMU'!$F$27/2</f>
        <v>462000</v>
      </c>
    </row>
    <row r="18" spans="1:7" s="76" customFormat="1" ht="16.5" customHeight="1">
      <c r="A18" s="96" t="s">
        <v>6</v>
      </c>
      <c r="B18" s="97" t="s">
        <v>172</v>
      </c>
      <c r="C18" s="30">
        <v>90000</v>
      </c>
      <c r="D18" s="30">
        <v>0</v>
      </c>
      <c r="E18" s="30">
        <f t="shared" si="0"/>
        <v>462000</v>
      </c>
      <c r="F18" s="30">
        <v>462000</v>
      </c>
      <c r="G18" s="14">
        <f>'[3]CMU'!$F$27/2</f>
        <v>462000</v>
      </c>
    </row>
    <row r="19" spans="1:7" ht="16.5" customHeight="1">
      <c r="A19" s="96" t="s">
        <v>7</v>
      </c>
      <c r="B19" s="97" t="s">
        <v>173</v>
      </c>
      <c r="C19" s="30">
        <v>348000</v>
      </c>
      <c r="D19" s="30">
        <v>264000</v>
      </c>
      <c r="E19" s="30">
        <f t="shared" si="0"/>
        <v>246000</v>
      </c>
      <c r="F19" s="30">
        <v>510000</v>
      </c>
      <c r="G19" s="14">
        <f>'[3]CMU'!$O$27</f>
        <v>510000</v>
      </c>
    </row>
    <row r="20" spans="1:7" ht="16.5" customHeight="1">
      <c r="A20" s="16" t="s">
        <v>144</v>
      </c>
      <c r="B20" s="17" t="s">
        <v>226</v>
      </c>
      <c r="C20" s="30">
        <v>105000</v>
      </c>
      <c r="D20" s="30">
        <v>60000</v>
      </c>
      <c r="E20" s="30">
        <f t="shared" si="0"/>
        <v>640000</v>
      </c>
      <c r="F20" s="30">
        <v>700000</v>
      </c>
      <c r="G20" s="14">
        <f>'[3]CMU'!$P$26</f>
        <v>700000</v>
      </c>
    </row>
    <row r="21" spans="1:7" ht="16.5" customHeight="1">
      <c r="A21" s="96" t="s">
        <v>10</v>
      </c>
      <c r="B21" s="97" t="s">
        <v>175</v>
      </c>
      <c r="C21" s="30">
        <v>860162.7</v>
      </c>
      <c r="D21" s="30">
        <v>0</v>
      </c>
      <c r="E21" s="30">
        <f t="shared" si="0"/>
        <v>2006116</v>
      </c>
      <c r="F21" s="30">
        <v>2006116</v>
      </c>
      <c r="G21" s="14">
        <f>'[3]CMU'!$M$27</f>
        <v>2006116</v>
      </c>
    </row>
    <row r="22" spans="1:7" ht="16.5" customHeight="1">
      <c r="A22" s="96" t="s">
        <v>9</v>
      </c>
      <c r="B22" s="97" t="s">
        <v>176</v>
      </c>
      <c r="C22" s="30">
        <v>279250</v>
      </c>
      <c r="D22" s="30">
        <v>0</v>
      </c>
      <c r="E22" s="30">
        <f t="shared" si="0"/>
        <v>425000</v>
      </c>
      <c r="F22" s="30">
        <v>425000</v>
      </c>
      <c r="G22" s="14">
        <f>'[3]CMU'!$N$27</f>
        <v>425000</v>
      </c>
    </row>
    <row r="23" spans="1:7" ht="16.5" customHeight="1">
      <c r="A23" s="96" t="s">
        <v>267</v>
      </c>
      <c r="B23" s="97" t="s">
        <v>177</v>
      </c>
      <c r="C23" s="30">
        <v>1111259</v>
      </c>
      <c r="D23" s="30">
        <v>838670</v>
      </c>
      <c r="E23" s="30">
        <f t="shared" si="0"/>
        <v>1167446</v>
      </c>
      <c r="F23" s="30">
        <v>2006116</v>
      </c>
      <c r="G23" s="14">
        <f>'[3]CMU'!$L$27</f>
        <v>2006116</v>
      </c>
    </row>
    <row r="24" spans="1:7" ht="16.5" customHeight="1">
      <c r="A24" s="1" t="s">
        <v>48</v>
      </c>
      <c r="B24" s="17"/>
      <c r="C24" s="30"/>
      <c r="D24" s="30"/>
      <c r="E24" s="30"/>
      <c r="F24" s="30"/>
      <c r="G24" s="14"/>
    </row>
    <row r="25" spans="1:7" ht="16.5" customHeight="1">
      <c r="A25" s="96" t="s">
        <v>178</v>
      </c>
      <c r="B25" s="97" t="s">
        <v>179</v>
      </c>
      <c r="C25" s="30">
        <v>1560965.37</v>
      </c>
      <c r="D25" s="30">
        <v>627926.02</v>
      </c>
      <c r="E25" s="30">
        <f>F25-D25</f>
        <v>2260881.02</v>
      </c>
      <c r="F25" s="30">
        <v>2888807.04</v>
      </c>
      <c r="G25" s="14">
        <f>'[3]CMU'!$G$27</f>
        <v>2888807.04</v>
      </c>
    </row>
    <row r="26" spans="1:7" ht="16.5" customHeight="1">
      <c r="A26" s="96" t="s">
        <v>11</v>
      </c>
      <c r="B26" s="97" t="s">
        <v>182</v>
      </c>
      <c r="C26" s="30">
        <v>70800</v>
      </c>
      <c r="D26" s="30">
        <v>31900</v>
      </c>
      <c r="E26" s="30">
        <f>F26-D26</f>
        <v>449567.84</v>
      </c>
      <c r="F26" s="30">
        <v>481467.84</v>
      </c>
      <c r="G26" s="14">
        <f>'[3]CMU'!$H$27</f>
        <v>481467.83999999997</v>
      </c>
    </row>
    <row r="27" spans="1:8" ht="16.5" customHeight="1">
      <c r="A27" s="96" t="s">
        <v>12</v>
      </c>
      <c r="B27" s="97" t="s">
        <v>183</v>
      </c>
      <c r="C27" s="30">
        <v>188155.18</v>
      </c>
      <c r="D27" s="30">
        <v>78746.13</v>
      </c>
      <c r="E27" s="30">
        <f>F27-D27</f>
        <v>282355.47</v>
      </c>
      <c r="F27" s="30">
        <v>361101.6</v>
      </c>
      <c r="G27" s="14">
        <f>'[3]CMU'!$I$27</f>
        <v>467991.6</v>
      </c>
      <c r="H27" s="149">
        <f>G27-F27</f>
        <v>106890</v>
      </c>
    </row>
    <row r="28" spans="1:7" ht="16.5" customHeight="1" thickBot="1">
      <c r="A28" s="98" t="s">
        <v>181</v>
      </c>
      <c r="B28" s="97" t="s">
        <v>184</v>
      </c>
      <c r="C28" s="30">
        <v>71100</v>
      </c>
      <c r="D28" s="21">
        <v>31900</v>
      </c>
      <c r="E28" s="30">
        <f>F28-D28</f>
        <v>70100</v>
      </c>
      <c r="F28" s="21">
        <v>102000</v>
      </c>
      <c r="G28" s="22">
        <f>'[3]CMU'!$J$27</f>
        <v>102000</v>
      </c>
    </row>
    <row r="29" spans="1:9" ht="19.5" thickBot="1" thickTop="1">
      <c r="A29" s="23" t="s">
        <v>13</v>
      </c>
      <c r="B29" s="24"/>
      <c r="C29" s="137">
        <f>SUM(C13:C28)</f>
        <v>19218463.99</v>
      </c>
      <c r="D29" s="137">
        <f>SUM(D13:D28)</f>
        <v>7841272.45</v>
      </c>
      <c r="E29" s="137">
        <f>SUM(E13:E28)</f>
        <v>28676728.029999997</v>
      </c>
      <c r="F29" s="137">
        <f>SUM(F13:F28)</f>
        <v>36518000.480000004</v>
      </c>
      <c r="G29" s="137">
        <f>SUM(G13:G28)</f>
        <v>36624890.480000004</v>
      </c>
      <c r="H29" s="61"/>
      <c r="I29" s="61"/>
    </row>
    <row r="30" spans="1:8" ht="15.75" customHeight="1" thickTop="1">
      <c r="A30" s="26" t="s">
        <v>272</v>
      </c>
      <c r="B30" s="27"/>
      <c r="C30" s="55"/>
      <c r="D30" s="55"/>
      <c r="E30" s="55"/>
      <c r="F30" s="130"/>
      <c r="G30" s="7"/>
      <c r="H30" s="61"/>
    </row>
    <row r="31" spans="1:8" ht="15.75" customHeight="1">
      <c r="A31" s="16" t="s">
        <v>14</v>
      </c>
      <c r="B31" s="17" t="s">
        <v>186</v>
      </c>
      <c r="C31" s="30">
        <v>0</v>
      </c>
      <c r="D31" s="13">
        <v>0</v>
      </c>
      <c r="E31" s="30">
        <f aca="true" t="shared" si="1" ref="E31:E58">F31-D31</f>
        <v>0</v>
      </c>
      <c r="F31" s="30">
        <v>0</v>
      </c>
      <c r="G31" s="15">
        <v>520000</v>
      </c>
      <c r="H31" s="61"/>
    </row>
    <row r="32" spans="1:8" ht="15.75" customHeight="1">
      <c r="A32" s="16" t="s">
        <v>531</v>
      </c>
      <c r="B32" s="17" t="s">
        <v>532</v>
      </c>
      <c r="C32" s="30">
        <v>0</v>
      </c>
      <c r="D32" s="13">
        <v>0</v>
      </c>
      <c r="E32" s="30">
        <f>F32-D32</f>
        <v>0</v>
      </c>
      <c r="F32" s="30">
        <v>0</v>
      </c>
      <c r="G32" s="15">
        <v>240000</v>
      </c>
      <c r="H32" s="61"/>
    </row>
    <row r="33" spans="1:8" ht="15.75" customHeight="1">
      <c r="A33" s="16" t="s">
        <v>15</v>
      </c>
      <c r="B33" s="17" t="s">
        <v>187</v>
      </c>
      <c r="C33" s="30">
        <v>0</v>
      </c>
      <c r="D33" s="13">
        <v>0</v>
      </c>
      <c r="E33" s="30">
        <f t="shared" si="1"/>
        <v>0</v>
      </c>
      <c r="F33" s="30">
        <v>0</v>
      </c>
      <c r="G33" s="15">
        <v>3577500</v>
      </c>
      <c r="H33" s="61"/>
    </row>
    <row r="34" spans="1:8" ht="15.75" customHeight="1">
      <c r="A34" s="16" t="s">
        <v>362</v>
      </c>
      <c r="B34" s="17" t="s">
        <v>218</v>
      </c>
      <c r="C34" s="30">
        <v>0</v>
      </c>
      <c r="D34" s="13">
        <v>0</v>
      </c>
      <c r="E34" s="30">
        <f>F34-D34</f>
        <v>0</v>
      </c>
      <c r="F34" s="30">
        <v>0</v>
      </c>
      <c r="G34" s="15">
        <v>4967860.65</v>
      </c>
      <c r="H34" s="61"/>
    </row>
    <row r="35" spans="1:8" ht="15.75" customHeight="1">
      <c r="A35" s="16" t="s">
        <v>42</v>
      </c>
      <c r="B35" s="17" t="s">
        <v>217</v>
      </c>
      <c r="C35" s="30">
        <v>0</v>
      </c>
      <c r="D35" s="30">
        <v>0</v>
      </c>
      <c r="E35" s="30">
        <f t="shared" si="1"/>
        <v>100000</v>
      </c>
      <c r="F35" s="30">
        <v>100000</v>
      </c>
      <c r="G35" s="15">
        <v>500000</v>
      </c>
      <c r="H35" s="61"/>
    </row>
    <row r="36" spans="1:8" ht="15.75" customHeight="1">
      <c r="A36" s="16" t="s">
        <v>130</v>
      </c>
      <c r="B36" s="17" t="s">
        <v>228</v>
      </c>
      <c r="C36" s="30">
        <v>42000</v>
      </c>
      <c r="D36" s="30">
        <v>0</v>
      </c>
      <c r="E36" s="30">
        <f t="shared" si="1"/>
        <v>50000</v>
      </c>
      <c r="F36" s="30">
        <v>50000</v>
      </c>
      <c r="G36" s="15">
        <v>651295</v>
      </c>
      <c r="H36" s="61"/>
    </row>
    <row r="37" spans="1:8" ht="15.75" customHeight="1">
      <c r="A37" s="16" t="s">
        <v>138</v>
      </c>
      <c r="B37" s="17" t="s">
        <v>264</v>
      </c>
      <c r="C37" s="30">
        <v>329330</v>
      </c>
      <c r="D37" s="30">
        <v>0</v>
      </c>
      <c r="E37" s="30">
        <f>F37-D37</f>
        <v>0</v>
      </c>
      <c r="F37" s="30">
        <v>0</v>
      </c>
      <c r="G37" s="15">
        <v>2475000</v>
      </c>
      <c r="H37" s="61"/>
    </row>
    <row r="38" spans="1:8" ht="15.75" customHeight="1">
      <c r="A38" s="96" t="s">
        <v>188</v>
      </c>
      <c r="B38" s="97" t="s">
        <v>189</v>
      </c>
      <c r="C38" s="30">
        <v>0</v>
      </c>
      <c r="D38" s="13">
        <v>0</v>
      </c>
      <c r="E38" s="30">
        <f>F38-D38</f>
        <v>0</v>
      </c>
      <c r="F38" s="30">
        <v>0</v>
      </c>
      <c r="G38" s="15">
        <v>180000</v>
      </c>
      <c r="H38" s="61"/>
    </row>
    <row r="39" spans="1:8" ht="18" customHeight="1">
      <c r="A39" s="16" t="s">
        <v>126</v>
      </c>
      <c r="B39" s="17" t="s">
        <v>223</v>
      </c>
      <c r="C39" s="30">
        <v>255640</v>
      </c>
      <c r="D39" s="30">
        <v>105730</v>
      </c>
      <c r="E39" s="30">
        <f t="shared" si="1"/>
        <v>394270</v>
      </c>
      <c r="F39" s="30">
        <v>500000</v>
      </c>
      <c r="G39" s="15">
        <v>1500000</v>
      </c>
      <c r="H39" s="61"/>
    </row>
    <row r="40" spans="1:8" ht="15.75" customHeight="1">
      <c r="A40" s="96" t="s">
        <v>190</v>
      </c>
      <c r="B40" s="97" t="s">
        <v>191</v>
      </c>
      <c r="C40" s="30">
        <v>1968725.38</v>
      </c>
      <c r="D40" s="30">
        <v>440627.3</v>
      </c>
      <c r="E40" s="30">
        <f t="shared" si="1"/>
        <v>559372.7</v>
      </c>
      <c r="F40" s="30">
        <v>1000000</v>
      </c>
      <c r="G40" s="15">
        <v>2000000</v>
      </c>
      <c r="H40" s="61"/>
    </row>
    <row r="41" spans="1:8" ht="15.75" customHeight="1">
      <c r="A41" s="96" t="s">
        <v>139</v>
      </c>
      <c r="B41" s="97" t="s">
        <v>229</v>
      </c>
      <c r="C41" s="30">
        <v>0</v>
      </c>
      <c r="D41" s="13">
        <v>0</v>
      </c>
      <c r="E41" s="30">
        <f t="shared" si="1"/>
        <v>0</v>
      </c>
      <c r="F41" s="30">
        <v>0</v>
      </c>
      <c r="G41" s="15">
        <v>1080000</v>
      </c>
      <c r="H41" s="61"/>
    </row>
    <row r="42" spans="1:8" ht="15.75" customHeight="1">
      <c r="A42" s="96" t="s">
        <v>140</v>
      </c>
      <c r="B42" s="97" t="s">
        <v>230</v>
      </c>
      <c r="C42" s="30">
        <v>0</v>
      </c>
      <c r="D42" s="13">
        <v>0</v>
      </c>
      <c r="E42" s="30">
        <f>F42-D42</f>
        <v>0</v>
      </c>
      <c r="F42" s="30">
        <v>0</v>
      </c>
      <c r="G42" s="15">
        <v>3600000</v>
      </c>
      <c r="H42" s="61"/>
    </row>
    <row r="43" spans="1:7" ht="16.5" customHeight="1">
      <c r="A43" s="16" t="s">
        <v>231</v>
      </c>
      <c r="B43" s="17" t="s">
        <v>193</v>
      </c>
      <c r="C43" s="30">
        <v>0</v>
      </c>
      <c r="D43" s="30">
        <v>0</v>
      </c>
      <c r="E43" s="30">
        <f t="shared" si="1"/>
        <v>100000</v>
      </c>
      <c r="F43" s="30">
        <v>100000</v>
      </c>
      <c r="G43" s="15">
        <v>240000</v>
      </c>
    </row>
    <row r="44" spans="1:8" ht="15.75" customHeight="1">
      <c r="A44" s="16" t="s">
        <v>194</v>
      </c>
      <c r="B44" s="17" t="s">
        <v>195</v>
      </c>
      <c r="C44" s="30">
        <v>499649.6</v>
      </c>
      <c r="D44" s="30">
        <v>243129.6</v>
      </c>
      <c r="E44" s="30">
        <f t="shared" si="1"/>
        <v>756870.4</v>
      </c>
      <c r="F44" s="30">
        <v>1000000</v>
      </c>
      <c r="G44" s="15">
        <v>1080000</v>
      </c>
      <c r="H44" s="61"/>
    </row>
    <row r="45" spans="1:8" ht="15.75" customHeight="1">
      <c r="A45" s="16" t="s">
        <v>293</v>
      </c>
      <c r="B45" s="17" t="s">
        <v>300</v>
      </c>
      <c r="C45" s="30">
        <v>0</v>
      </c>
      <c r="D45" s="30">
        <v>0</v>
      </c>
      <c r="E45" s="30">
        <f t="shared" si="1"/>
        <v>100000</v>
      </c>
      <c r="F45" s="30">
        <f>50000+50000</f>
        <v>100000</v>
      </c>
      <c r="G45" s="15">
        <v>600000</v>
      </c>
      <c r="H45" s="61"/>
    </row>
    <row r="46" spans="1:8" ht="15.75" customHeight="1">
      <c r="A46" s="16" t="s">
        <v>310</v>
      </c>
      <c r="B46" s="17" t="s">
        <v>309</v>
      </c>
      <c r="C46" s="30">
        <v>827480</v>
      </c>
      <c r="D46" s="30">
        <v>73000</v>
      </c>
      <c r="E46" s="30">
        <f t="shared" si="1"/>
        <v>1504051.05</v>
      </c>
      <c r="F46" s="30">
        <v>1577051.05</v>
      </c>
      <c r="G46" s="15">
        <v>5048275.72</v>
      </c>
      <c r="H46" s="61"/>
    </row>
    <row r="47" spans="1:8" ht="15.75" customHeight="1">
      <c r="A47" s="16" t="s">
        <v>110</v>
      </c>
      <c r="B47" s="17" t="s">
        <v>200</v>
      </c>
      <c r="C47" s="30">
        <v>20233782.67</v>
      </c>
      <c r="D47" s="30">
        <v>17409531.92</v>
      </c>
      <c r="E47" s="30">
        <f t="shared" si="1"/>
        <v>9590468.079999998</v>
      </c>
      <c r="F47" s="30">
        <v>27000000</v>
      </c>
      <c r="G47" s="15">
        <v>51410149.76</v>
      </c>
      <c r="H47" s="61"/>
    </row>
    <row r="48" spans="1:9" ht="15.75" customHeight="1">
      <c r="A48" s="16" t="s">
        <v>111</v>
      </c>
      <c r="B48" s="17" t="s">
        <v>216</v>
      </c>
      <c r="C48" s="30">
        <v>0</v>
      </c>
      <c r="D48" s="30">
        <v>0</v>
      </c>
      <c r="E48" s="30">
        <f t="shared" si="1"/>
        <v>0</v>
      </c>
      <c r="F48" s="30">
        <v>0</v>
      </c>
      <c r="G48" s="15">
        <v>1104000</v>
      </c>
      <c r="H48" s="61"/>
      <c r="I48" s="154">
        <v>1200000</v>
      </c>
    </row>
    <row r="49" spans="1:8" ht="15.75" customHeight="1">
      <c r="A49" s="16" t="s">
        <v>259</v>
      </c>
      <c r="B49" s="17" t="s">
        <v>260</v>
      </c>
      <c r="C49" s="30">
        <v>248520</v>
      </c>
      <c r="D49" s="30">
        <v>208000</v>
      </c>
      <c r="E49" s="30">
        <f t="shared" si="1"/>
        <v>422000</v>
      </c>
      <c r="F49" s="30">
        <v>630000</v>
      </c>
      <c r="G49" s="15">
        <v>1200000</v>
      </c>
      <c r="H49" s="61"/>
    </row>
    <row r="50" spans="1:7" ht="16.5" customHeight="1">
      <c r="A50" s="16" t="s">
        <v>214</v>
      </c>
      <c r="B50" s="17" t="s">
        <v>215</v>
      </c>
      <c r="C50" s="30">
        <v>0</v>
      </c>
      <c r="D50" s="13">
        <v>0</v>
      </c>
      <c r="E50" s="30">
        <f t="shared" si="1"/>
        <v>0</v>
      </c>
      <c r="F50" s="30">
        <v>0</v>
      </c>
      <c r="G50" s="15">
        <v>550000</v>
      </c>
    </row>
    <row r="51" spans="1:8" s="76" customFormat="1" ht="15.75" customHeight="1">
      <c r="A51" s="96" t="s">
        <v>296</v>
      </c>
      <c r="B51" s="17" t="s">
        <v>297</v>
      </c>
      <c r="C51" s="30">
        <v>0</v>
      </c>
      <c r="D51" s="30">
        <v>0</v>
      </c>
      <c r="E51" s="30">
        <f t="shared" si="1"/>
        <v>250000</v>
      </c>
      <c r="F51" s="30">
        <v>250000</v>
      </c>
      <c r="G51" s="15">
        <v>2500000</v>
      </c>
      <c r="H51" s="61"/>
    </row>
    <row r="52" spans="1:8" ht="15.75" customHeight="1">
      <c r="A52" s="16" t="s">
        <v>21</v>
      </c>
      <c r="B52" s="39" t="s">
        <v>204</v>
      </c>
      <c r="C52" s="30">
        <v>0</v>
      </c>
      <c r="D52" s="30">
        <v>0</v>
      </c>
      <c r="E52" s="30">
        <f t="shared" si="1"/>
        <v>50000</v>
      </c>
      <c r="F52" s="30">
        <v>50000</v>
      </c>
      <c r="G52" s="15">
        <v>50000</v>
      </c>
      <c r="H52" s="61"/>
    </row>
    <row r="53" spans="1:8" ht="15.75" customHeight="1">
      <c r="A53" s="18" t="s">
        <v>22</v>
      </c>
      <c r="B53" s="71" t="s">
        <v>241</v>
      </c>
      <c r="C53" s="75">
        <v>0</v>
      </c>
      <c r="D53" s="75">
        <v>0</v>
      </c>
      <c r="E53" s="75">
        <f>F53-D53</f>
        <v>20000</v>
      </c>
      <c r="F53" s="75">
        <v>20000</v>
      </c>
      <c r="G53" s="184">
        <v>20000</v>
      </c>
      <c r="H53" s="61"/>
    </row>
    <row r="54" spans="1:8" ht="15.75" customHeight="1">
      <c r="A54" s="16" t="s">
        <v>248</v>
      </c>
      <c r="B54" s="17" t="s">
        <v>227</v>
      </c>
      <c r="C54" s="30">
        <v>0</v>
      </c>
      <c r="D54" s="30">
        <v>0</v>
      </c>
      <c r="E54" s="30">
        <f>F54-D54</f>
        <v>200000</v>
      </c>
      <c r="F54" s="30">
        <v>200000</v>
      </c>
      <c r="G54" s="15">
        <v>495000</v>
      </c>
      <c r="H54" s="61"/>
    </row>
    <row r="55" spans="1:8" ht="15.75" customHeight="1">
      <c r="A55" s="16" t="s">
        <v>18</v>
      </c>
      <c r="B55" s="17" t="s">
        <v>197</v>
      </c>
      <c r="C55" s="30">
        <v>0</v>
      </c>
      <c r="D55" s="30">
        <v>0</v>
      </c>
      <c r="E55" s="30">
        <f t="shared" si="1"/>
        <v>0</v>
      </c>
      <c r="F55" s="30">
        <v>0</v>
      </c>
      <c r="G55" s="15">
        <v>1203900</v>
      </c>
      <c r="H55" s="61"/>
    </row>
    <row r="56" spans="1:8" ht="15.75" customHeight="1">
      <c r="A56" s="33" t="s">
        <v>114</v>
      </c>
      <c r="B56" s="27" t="s">
        <v>234</v>
      </c>
      <c r="C56" s="189">
        <v>0</v>
      </c>
      <c r="D56" s="189">
        <v>0</v>
      </c>
      <c r="E56" s="189">
        <f t="shared" si="1"/>
        <v>0</v>
      </c>
      <c r="F56" s="30">
        <v>0</v>
      </c>
      <c r="G56" s="15">
        <v>100000</v>
      </c>
      <c r="H56" s="61"/>
    </row>
    <row r="57" spans="1:8" ht="15.75" customHeight="1">
      <c r="A57" s="18" t="s">
        <v>79</v>
      </c>
      <c r="B57" s="204" t="s">
        <v>198</v>
      </c>
      <c r="C57" s="75">
        <v>27000</v>
      </c>
      <c r="D57" s="75">
        <v>34500</v>
      </c>
      <c r="E57" s="75">
        <f t="shared" si="1"/>
        <v>255500</v>
      </c>
      <c r="F57" s="75">
        <v>290000</v>
      </c>
      <c r="G57" s="184">
        <v>250000</v>
      </c>
      <c r="H57" s="61"/>
    </row>
    <row r="58" spans="1:8" ht="15.75" customHeight="1" thickBot="1">
      <c r="A58" s="18" t="s">
        <v>43</v>
      </c>
      <c r="B58" s="204" t="s">
        <v>224</v>
      </c>
      <c r="C58" s="75">
        <v>0</v>
      </c>
      <c r="D58" s="75">
        <v>0</v>
      </c>
      <c r="E58" s="75">
        <f t="shared" si="1"/>
        <v>250000</v>
      </c>
      <c r="F58" s="75">
        <v>250000</v>
      </c>
      <c r="G58" s="184">
        <v>1000000</v>
      </c>
      <c r="H58" s="61"/>
    </row>
    <row r="59" spans="1:7" s="76" customFormat="1" ht="15.75" customHeight="1" thickTop="1">
      <c r="A59" s="222" t="s">
        <v>23</v>
      </c>
      <c r="B59" s="223" t="s">
        <v>185</v>
      </c>
      <c r="C59" s="224"/>
      <c r="D59" s="224"/>
      <c r="E59" s="224"/>
      <c r="F59" s="224"/>
      <c r="G59" s="225"/>
    </row>
    <row r="60" spans="1:8" ht="15.75" customHeight="1">
      <c r="A60" s="144" t="s">
        <v>423</v>
      </c>
      <c r="B60" s="39"/>
      <c r="C60" s="30">
        <v>0</v>
      </c>
      <c r="D60" s="30">
        <v>0</v>
      </c>
      <c r="E60" s="30">
        <f aca="true" t="shared" si="2" ref="E60:E75">F60-D60</f>
        <v>300000</v>
      </c>
      <c r="F60" s="30">
        <v>300000</v>
      </c>
      <c r="G60" s="14">
        <v>225000</v>
      </c>
      <c r="H60" s="61"/>
    </row>
    <row r="61" spans="1:8" ht="15.75" customHeight="1">
      <c r="A61" s="144" t="s">
        <v>382</v>
      </c>
      <c r="B61" s="39"/>
      <c r="C61" s="30">
        <v>3799980</v>
      </c>
      <c r="D61" s="30">
        <v>664183</v>
      </c>
      <c r="E61" s="30">
        <f t="shared" si="2"/>
        <v>4035817</v>
      </c>
      <c r="F61" s="30">
        <v>4700000</v>
      </c>
      <c r="G61" s="14">
        <v>5400000</v>
      </c>
      <c r="H61" s="61"/>
    </row>
    <row r="62" spans="1:8" ht="15.75" customHeight="1">
      <c r="A62" s="205" t="s">
        <v>533</v>
      </c>
      <c r="B62" s="206"/>
      <c r="C62" s="207">
        <v>0</v>
      </c>
      <c r="D62" s="207">
        <v>0</v>
      </c>
      <c r="E62" s="207">
        <f t="shared" si="2"/>
        <v>0</v>
      </c>
      <c r="F62" s="189">
        <v>0</v>
      </c>
      <c r="G62" s="185">
        <v>1750000</v>
      </c>
      <c r="H62" s="61"/>
    </row>
    <row r="63" spans="1:8" ht="15.75" customHeight="1">
      <c r="A63" s="147" t="s">
        <v>534</v>
      </c>
      <c r="B63" s="71"/>
      <c r="C63" s="75">
        <v>0</v>
      </c>
      <c r="D63" s="75">
        <v>0</v>
      </c>
      <c r="E63" s="75">
        <f t="shared" si="2"/>
        <v>0</v>
      </c>
      <c r="F63" s="30">
        <v>0</v>
      </c>
      <c r="G63" s="15">
        <v>1500000</v>
      </c>
      <c r="H63" s="61"/>
    </row>
    <row r="64" spans="1:8" ht="15.75" customHeight="1">
      <c r="A64" s="147" t="s">
        <v>535</v>
      </c>
      <c r="B64" s="71"/>
      <c r="C64" s="75">
        <v>0</v>
      </c>
      <c r="D64" s="75">
        <v>0</v>
      </c>
      <c r="E64" s="75">
        <f t="shared" si="2"/>
        <v>0</v>
      </c>
      <c r="F64" s="30">
        <v>0</v>
      </c>
      <c r="G64" s="15">
        <v>500000</v>
      </c>
      <c r="H64" s="61"/>
    </row>
    <row r="65" spans="1:8" ht="15.75" customHeight="1">
      <c r="A65" s="144" t="s">
        <v>536</v>
      </c>
      <c r="B65" s="39"/>
      <c r="C65" s="30">
        <v>0</v>
      </c>
      <c r="D65" s="30">
        <v>0</v>
      </c>
      <c r="E65" s="30">
        <f t="shared" si="2"/>
        <v>300000</v>
      </c>
      <c r="F65" s="30">
        <v>300000</v>
      </c>
      <c r="G65" s="15">
        <v>750500</v>
      </c>
      <c r="H65" s="61"/>
    </row>
    <row r="66" spans="1:8" ht="15.75" customHeight="1">
      <c r="A66" s="144" t="s">
        <v>537</v>
      </c>
      <c r="B66" s="39"/>
      <c r="C66" s="30">
        <v>0</v>
      </c>
      <c r="D66" s="30">
        <v>186940</v>
      </c>
      <c r="E66" s="30">
        <f t="shared" si="2"/>
        <v>13060</v>
      </c>
      <c r="F66" s="30">
        <v>200000</v>
      </c>
      <c r="G66" s="14">
        <v>500000</v>
      </c>
      <c r="H66" s="61"/>
    </row>
    <row r="67" spans="1:8" ht="15.75" customHeight="1">
      <c r="A67" s="230" t="s">
        <v>559</v>
      </c>
      <c r="B67" s="39"/>
      <c r="C67" s="30">
        <v>0</v>
      </c>
      <c r="D67" s="30">
        <v>0</v>
      </c>
      <c r="E67" s="30">
        <f>F67-D67</f>
        <v>40000</v>
      </c>
      <c r="F67" s="30">
        <v>40000</v>
      </c>
      <c r="G67" s="14">
        <v>0</v>
      </c>
      <c r="H67" s="61"/>
    </row>
    <row r="68" spans="1:8" ht="15.75" customHeight="1">
      <c r="A68" s="230" t="s">
        <v>558</v>
      </c>
      <c r="B68" s="39"/>
      <c r="C68" s="30">
        <v>0</v>
      </c>
      <c r="D68" s="30">
        <v>177006</v>
      </c>
      <c r="E68" s="30">
        <f t="shared" si="2"/>
        <v>2994</v>
      </c>
      <c r="F68" s="30">
        <v>180000</v>
      </c>
      <c r="G68" s="14">
        <v>0</v>
      </c>
      <c r="H68" s="61"/>
    </row>
    <row r="69" spans="1:8" ht="15.75" customHeight="1">
      <c r="A69" s="147" t="s">
        <v>538</v>
      </c>
      <c r="B69" s="71"/>
      <c r="C69" s="75">
        <v>0</v>
      </c>
      <c r="D69" s="75">
        <v>0</v>
      </c>
      <c r="E69" s="75">
        <f t="shared" si="2"/>
        <v>0</v>
      </c>
      <c r="F69" s="30">
        <v>0</v>
      </c>
      <c r="G69" s="15">
        <v>500000</v>
      </c>
      <c r="H69" s="61"/>
    </row>
    <row r="70" spans="1:8" ht="15.75" customHeight="1">
      <c r="A70" s="147" t="s">
        <v>539</v>
      </c>
      <c r="B70" s="71"/>
      <c r="C70" s="75">
        <v>0</v>
      </c>
      <c r="D70" s="75">
        <v>0</v>
      </c>
      <c r="E70" s="75">
        <f t="shared" si="2"/>
        <v>0</v>
      </c>
      <c r="F70" s="30">
        <v>0</v>
      </c>
      <c r="G70" s="15">
        <v>500000</v>
      </c>
      <c r="H70" s="61"/>
    </row>
    <row r="71" spans="1:8" ht="15.75" customHeight="1">
      <c r="A71" s="144" t="s">
        <v>540</v>
      </c>
      <c r="B71" s="39"/>
      <c r="C71" s="75">
        <v>0</v>
      </c>
      <c r="D71" s="75">
        <v>0</v>
      </c>
      <c r="E71" s="30">
        <f t="shared" si="2"/>
        <v>0</v>
      </c>
      <c r="F71" s="30">
        <v>0</v>
      </c>
      <c r="G71" s="15">
        <v>2500000</v>
      </c>
      <c r="H71" s="61"/>
    </row>
    <row r="72" spans="1:8" ht="15.75" customHeight="1">
      <c r="A72" s="144" t="s">
        <v>541</v>
      </c>
      <c r="B72" s="39"/>
      <c r="C72" s="75">
        <v>0</v>
      </c>
      <c r="D72" s="75">
        <v>0</v>
      </c>
      <c r="E72" s="30">
        <f t="shared" si="2"/>
        <v>0</v>
      </c>
      <c r="F72" s="30">
        <v>0</v>
      </c>
      <c r="G72" s="185">
        <v>500000</v>
      </c>
      <c r="H72" s="61"/>
    </row>
    <row r="73" spans="1:8" ht="15.75" customHeight="1">
      <c r="A73" s="147" t="s">
        <v>542</v>
      </c>
      <c r="B73" s="71"/>
      <c r="C73" s="75">
        <v>0</v>
      </c>
      <c r="D73" s="75">
        <v>0</v>
      </c>
      <c r="E73" s="30">
        <f t="shared" si="2"/>
        <v>0</v>
      </c>
      <c r="F73" s="30">
        <v>0</v>
      </c>
      <c r="G73" s="15">
        <v>5000000</v>
      </c>
      <c r="H73" s="61"/>
    </row>
    <row r="74" spans="1:8" ht="15.75" customHeight="1">
      <c r="A74" s="147" t="s">
        <v>543</v>
      </c>
      <c r="B74" s="71"/>
      <c r="C74" s="75">
        <v>0</v>
      </c>
      <c r="D74" s="75">
        <v>0</v>
      </c>
      <c r="E74" s="30">
        <f t="shared" si="2"/>
        <v>0</v>
      </c>
      <c r="F74" s="30">
        <v>0</v>
      </c>
      <c r="G74" s="15">
        <v>1000000</v>
      </c>
      <c r="H74" s="61"/>
    </row>
    <row r="75" spans="1:8" ht="15.75" customHeight="1" thickBot="1">
      <c r="A75" s="144" t="s">
        <v>544</v>
      </c>
      <c r="B75" s="39"/>
      <c r="C75" s="75">
        <v>0</v>
      </c>
      <c r="D75" s="75">
        <v>0</v>
      </c>
      <c r="E75" s="30">
        <f t="shared" si="2"/>
        <v>0</v>
      </c>
      <c r="F75" s="30">
        <v>0</v>
      </c>
      <c r="G75" s="15">
        <v>575000</v>
      </c>
      <c r="H75" s="61"/>
    </row>
    <row r="76" spans="1:8" ht="19.5" thickBot="1" thickTop="1">
      <c r="A76" s="23" t="s">
        <v>24</v>
      </c>
      <c r="B76" s="25"/>
      <c r="C76" s="137">
        <f>SUM(C31:C75)</f>
        <v>28232107.650000002</v>
      </c>
      <c r="D76" s="137">
        <f>SUM(D31:D75)</f>
        <v>19542647.82</v>
      </c>
      <c r="E76" s="137">
        <f>SUM(E31:E75)</f>
        <v>19294403.229999997</v>
      </c>
      <c r="F76" s="137">
        <f>SUM(F31:F75)</f>
        <v>38837051.05</v>
      </c>
      <c r="G76" s="137">
        <f>SUM(G31:G75)</f>
        <v>109343481.13</v>
      </c>
      <c r="H76" s="155"/>
    </row>
    <row r="77" spans="1:7" ht="18.75" thickTop="1">
      <c r="A77" s="26" t="s">
        <v>28</v>
      </c>
      <c r="B77" s="32"/>
      <c r="C77" s="55"/>
      <c r="D77" s="55"/>
      <c r="E77" s="55"/>
      <c r="F77" s="130"/>
      <c r="G77" s="41"/>
    </row>
    <row r="78" spans="1:7" ht="18">
      <c r="A78" s="16" t="s">
        <v>119</v>
      </c>
      <c r="B78" s="40" t="s">
        <v>212</v>
      </c>
      <c r="C78" s="173">
        <v>0</v>
      </c>
      <c r="D78" s="13">
        <v>0</v>
      </c>
      <c r="E78" s="30">
        <f aca="true" t="shared" si="3" ref="E78:E90">F78-D78</f>
        <v>0</v>
      </c>
      <c r="F78" s="30">
        <v>0</v>
      </c>
      <c r="G78" s="15">
        <v>1000000</v>
      </c>
    </row>
    <row r="79" spans="1:8" ht="16.5" customHeight="1" hidden="1">
      <c r="A79" s="16" t="s">
        <v>323</v>
      </c>
      <c r="B79" s="40" t="s">
        <v>246</v>
      </c>
      <c r="C79" s="173">
        <v>0</v>
      </c>
      <c r="D79" s="13">
        <v>0</v>
      </c>
      <c r="E79" s="30">
        <f t="shared" si="3"/>
        <v>0</v>
      </c>
      <c r="F79" s="30">
        <v>0</v>
      </c>
      <c r="G79" s="15">
        <v>0</v>
      </c>
      <c r="H79" s="61"/>
    </row>
    <row r="80" spans="1:8" ht="16.5" customHeight="1">
      <c r="A80" s="33" t="s">
        <v>29</v>
      </c>
      <c r="B80" s="34" t="s">
        <v>206</v>
      </c>
      <c r="C80" s="173">
        <v>428000</v>
      </c>
      <c r="D80" s="13">
        <v>0</v>
      </c>
      <c r="E80" s="30">
        <f t="shared" si="3"/>
        <v>0</v>
      </c>
      <c r="F80" s="30">
        <v>0</v>
      </c>
      <c r="G80" s="15">
        <v>900000</v>
      </c>
      <c r="H80" s="61"/>
    </row>
    <row r="81" spans="1:7" ht="15.75" customHeight="1">
      <c r="A81" s="108" t="s">
        <v>209</v>
      </c>
      <c r="B81" s="109" t="s">
        <v>207</v>
      </c>
      <c r="C81" s="30">
        <v>0</v>
      </c>
      <c r="D81" s="30">
        <v>0</v>
      </c>
      <c r="E81" s="30">
        <f>F81-D81</f>
        <v>0</v>
      </c>
      <c r="F81" s="30">
        <v>0</v>
      </c>
      <c r="G81" s="15">
        <v>4390000</v>
      </c>
    </row>
    <row r="82" spans="1:8" ht="16.5" customHeight="1">
      <c r="A82" s="16" t="s">
        <v>44</v>
      </c>
      <c r="B82" s="40" t="s">
        <v>208</v>
      </c>
      <c r="C82" s="173">
        <v>0</v>
      </c>
      <c r="D82" s="13">
        <v>0</v>
      </c>
      <c r="E82" s="30">
        <f t="shared" si="3"/>
        <v>0</v>
      </c>
      <c r="F82" s="30">
        <v>0</v>
      </c>
      <c r="G82" s="15">
        <v>1500000</v>
      </c>
      <c r="H82" s="61"/>
    </row>
    <row r="83" spans="1:8" ht="16.5" customHeight="1">
      <c r="A83" s="16" t="s">
        <v>545</v>
      </c>
      <c r="B83" s="40" t="s">
        <v>546</v>
      </c>
      <c r="C83" s="173">
        <v>0</v>
      </c>
      <c r="D83" s="13">
        <v>0</v>
      </c>
      <c r="E83" s="30">
        <f>F83-D83</f>
        <v>0</v>
      </c>
      <c r="F83" s="30">
        <v>0</v>
      </c>
      <c r="G83" s="15">
        <v>2500000</v>
      </c>
      <c r="H83" s="61"/>
    </row>
    <row r="84" spans="1:8" ht="16.5" customHeight="1">
      <c r="A84" s="16" t="s">
        <v>525</v>
      </c>
      <c r="B84" s="40" t="s">
        <v>526</v>
      </c>
      <c r="C84" s="30">
        <v>0</v>
      </c>
      <c r="D84" s="30">
        <v>0</v>
      </c>
      <c r="E84" s="30">
        <f>F84-D84</f>
        <v>0</v>
      </c>
      <c r="F84" s="30">
        <v>0</v>
      </c>
      <c r="G84" s="15">
        <v>1500000</v>
      </c>
      <c r="H84" s="61"/>
    </row>
    <row r="85" spans="1:8" ht="16.5" customHeight="1">
      <c r="A85" s="16" t="s">
        <v>141</v>
      </c>
      <c r="B85" s="40" t="s">
        <v>243</v>
      </c>
      <c r="C85" s="173">
        <v>0</v>
      </c>
      <c r="D85" s="13">
        <v>0</v>
      </c>
      <c r="E85" s="30">
        <f t="shared" si="3"/>
        <v>0</v>
      </c>
      <c r="F85" s="30">
        <v>0</v>
      </c>
      <c r="G85" s="15">
        <v>1000000</v>
      </c>
      <c r="H85" s="61"/>
    </row>
    <row r="86" spans="1:8" ht="16.5" customHeight="1">
      <c r="A86" s="16" t="s">
        <v>292</v>
      </c>
      <c r="B86" s="40" t="s">
        <v>244</v>
      </c>
      <c r="C86" s="30">
        <v>0</v>
      </c>
      <c r="D86" s="13">
        <v>0</v>
      </c>
      <c r="E86" s="30">
        <f t="shared" si="3"/>
        <v>0</v>
      </c>
      <c r="F86" s="30">
        <v>0</v>
      </c>
      <c r="G86" s="15">
        <v>1387346.75</v>
      </c>
      <c r="H86" s="61"/>
    </row>
    <row r="87" spans="1:8" ht="16.5" customHeight="1">
      <c r="A87" s="16" t="s">
        <v>45</v>
      </c>
      <c r="B87" s="40" t="s">
        <v>254</v>
      </c>
      <c r="C87" s="30">
        <v>0</v>
      </c>
      <c r="D87" s="30">
        <v>0</v>
      </c>
      <c r="E87" s="30">
        <f>F87-D87</f>
        <v>0</v>
      </c>
      <c r="F87" s="30">
        <v>0</v>
      </c>
      <c r="G87" s="15">
        <v>5000000</v>
      </c>
      <c r="H87" s="61"/>
    </row>
    <row r="88" spans="1:8" ht="16.5" customHeight="1">
      <c r="A88" s="16" t="s">
        <v>31</v>
      </c>
      <c r="B88" s="40" t="s">
        <v>211</v>
      </c>
      <c r="C88" s="30">
        <v>0</v>
      </c>
      <c r="D88" s="30">
        <v>0</v>
      </c>
      <c r="E88" s="30">
        <f>F88-D88</f>
        <v>0</v>
      </c>
      <c r="F88" s="30">
        <v>0</v>
      </c>
      <c r="G88" s="15">
        <v>2000000</v>
      </c>
      <c r="H88" s="61"/>
    </row>
    <row r="89" spans="1:8" ht="16.5" customHeight="1">
      <c r="A89" s="33" t="s">
        <v>77</v>
      </c>
      <c r="B89" s="34" t="s">
        <v>205</v>
      </c>
      <c r="C89" s="173">
        <v>440060</v>
      </c>
      <c r="D89" s="13">
        <v>0</v>
      </c>
      <c r="E89" s="30">
        <f t="shared" si="3"/>
        <v>0</v>
      </c>
      <c r="F89" s="30">
        <v>0</v>
      </c>
      <c r="G89" s="15">
        <v>7050000</v>
      </c>
      <c r="H89" s="61"/>
    </row>
    <row r="90" spans="1:8" ht="16.5" customHeight="1" hidden="1">
      <c r="A90" s="16" t="s">
        <v>291</v>
      </c>
      <c r="B90" s="40" t="s">
        <v>242</v>
      </c>
      <c r="C90" s="173">
        <v>0</v>
      </c>
      <c r="D90" s="13">
        <v>0</v>
      </c>
      <c r="E90" s="30">
        <f t="shared" si="3"/>
        <v>0</v>
      </c>
      <c r="F90" s="30">
        <v>0</v>
      </c>
      <c r="G90" s="15">
        <v>0</v>
      </c>
      <c r="H90" s="61"/>
    </row>
    <row r="91" spans="1:8" ht="16.5" customHeight="1" thickBot="1">
      <c r="A91" s="96" t="s">
        <v>145</v>
      </c>
      <c r="B91" s="27" t="s">
        <v>245</v>
      </c>
      <c r="C91" s="173">
        <v>1390680</v>
      </c>
      <c r="D91" s="13">
        <v>0</v>
      </c>
      <c r="E91" s="30">
        <f>F91-D91</f>
        <v>0</v>
      </c>
      <c r="F91" s="151">
        <v>0</v>
      </c>
      <c r="G91" s="188">
        <v>0</v>
      </c>
      <c r="H91" s="61"/>
    </row>
    <row r="92" spans="1:7" ht="19.5" thickBot="1" thickTop="1">
      <c r="A92" s="23" t="s">
        <v>32</v>
      </c>
      <c r="B92" s="25"/>
      <c r="C92" s="137">
        <f>SUM(C78:C91)</f>
        <v>2258740</v>
      </c>
      <c r="D92" s="137">
        <f>SUM(D78:D91)</f>
        <v>0</v>
      </c>
      <c r="E92" s="137">
        <f>SUM(E78:E91)</f>
        <v>0</v>
      </c>
      <c r="F92" s="137">
        <f>SUM(F78:F91)</f>
        <v>0</v>
      </c>
      <c r="G92" s="137">
        <f>SUM(G78:G91)</f>
        <v>28227346.75</v>
      </c>
    </row>
    <row r="93" spans="1:8" ht="19.5" thickBot="1" thickTop="1">
      <c r="A93" s="23" t="s">
        <v>33</v>
      </c>
      <c r="B93" s="25"/>
      <c r="C93" s="137">
        <f>C92+C76+C29</f>
        <v>49709311.64</v>
      </c>
      <c r="D93" s="137">
        <f>D92+D76+D29</f>
        <v>27383920.27</v>
      </c>
      <c r="E93" s="137">
        <f>E92+E76+E29</f>
        <v>47971131.25999999</v>
      </c>
      <c r="F93" s="137">
        <f>F92+F76+F29</f>
        <v>75355051.53</v>
      </c>
      <c r="G93" s="137">
        <f>G92+G76+G29</f>
        <v>174195718.36</v>
      </c>
      <c r="H93" s="61">
        <f>G93-F93</f>
        <v>98840666.83000001</v>
      </c>
    </row>
    <row r="94" ht="9" customHeight="1" thickTop="1">
      <c r="H94" s="155" t="s">
        <v>146</v>
      </c>
    </row>
    <row r="95" spans="1:7" ht="18">
      <c r="A95" s="3" t="s">
        <v>34</v>
      </c>
      <c r="B95" s="35" t="s">
        <v>46</v>
      </c>
      <c r="F95" s="3" t="s">
        <v>35</v>
      </c>
      <c r="G95" s="35"/>
    </row>
    <row r="96" ht="16.5" customHeight="1"/>
    <row r="97" ht="16.5" customHeight="1"/>
    <row r="98" ht="16.5" customHeight="1"/>
    <row r="99" spans="1:7" ht="18" customHeight="1">
      <c r="A99" s="194" t="s">
        <v>436</v>
      </c>
      <c r="B99" s="265" t="s">
        <v>476</v>
      </c>
      <c r="C99" s="266"/>
      <c r="D99" s="169"/>
      <c r="E99" s="169"/>
      <c r="F99" s="263" t="s">
        <v>85</v>
      </c>
      <c r="G99" s="263"/>
    </row>
    <row r="100" spans="1:7" ht="18" customHeight="1">
      <c r="A100" s="202" t="s">
        <v>437</v>
      </c>
      <c r="B100" s="262" t="s">
        <v>477</v>
      </c>
      <c r="C100" s="262"/>
      <c r="D100" s="170"/>
      <c r="E100" s="170"/>
      <c r="F100" s="264" t="s">
        <v>97</v>
      </c>
      <c r="G100" s="264"/>
    </row>
    <row r="102" ht="18">
      <c r="G102" s="160">
        <f>G76-G49-G47</f>
        <v>56733331.37</v>
      </c>
    </row>
    <row r="103" ht="18">
      <c r="G103" s="160">
        <f>G102*10%</f>
        <v>5673333.137</v>
      </c>
    </row>
  </sheetData>
  <sheetProtection/>
  <mergeCells count="12">
    <mergeCell ref="B99:C99"/>
    <mergeCell ref="F99:G99"/>
    <mergeCell ref="B100:C100"/>
    <mergeCell ref="F100:G100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36" right="0.21" top="0.4" bottom="0.25" header="0.26" footer="0.25"/>
  <pageSetup horizontalDpi="300" verticalDpi="300" orientation="landscape" paperSize="9" scale="90" r:id="rId1"/>
  <headerFooter alignWithMargins="0">
    <oddFooter>&amp;CPage &amp;P of &amp;N</oddFooter>
  </headerFooter>
  <rowBreaks count="3" manualBreakCount="3">
    <brk id="29" max="4" man="1"/>
    <brk id="58" max="6" man="1"/>
    <brk id="7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I80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6.57421875" style="3" customWidth="1"/>
    <col min="2" max="2" width="15.7109375" style="3" customWidth="1"/>
    <col min="3" max="3" width="19.140625" style="51" customWidth="1"/>
    <col min="4" max="5" width="18.28125" style="51" customWidth="1"/>
    <col min="6" max="7" width="18.28125" style="3" customWidth="1"/>
    <col min="8" max="8" width="13.00390625" style="0" customWidth="1"/>
    <col min="9" max="9" width="10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61</v>
      </c>
      <c r="B5" s="2"/>
      <c r="C5" s="50"/>
      <c r="D5" s="50"/>
      <c r="E5" s="50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175"/>
      <c r="D10" s="175"/>
      <c r="E10" s="175"/>
      <c r="F10" s="63"/>
      <c r="G10" s="7"/>
    </row>
    <row r="11" spans="1:7" ht="18">
      <c r="A11" s="1" t="s">
        <v>1</v>
      </c>
      <c r="B11" s="9"/>
      <c r="C11" s="48"/>
      <c r="D11" s="48"/>
      <c r="E11" s="48"/>
      <c r="F11" s="59"/>
      <c r="G11" s="11"/>
    </row>
    <row r="12" spans="1:7" ht="18">
      <c r="A12" s="1" t="s">
        <v>2</v>
      </c>
      <c r="B12" s="13"/>
      <c r="C12" s="48"/>
      <c r="D12" s="48"/>
      <c r="E12" s="48"/>
      <c r="F12" s="30"/>
      <c r="G12" s="14"/>
    </row>
    <row r="13" spans="1:7" ht="18">
      <c r="A13" s="96" t="s">
        <v>91</v>
      </c>
      <c r="B13" s="97" t="s">
        <v>168</v>
      </c>
      <c r="C13" s="30">
        <v>1103406.12</v>
      </c>
      <c r="D13" s="30">
        <v>497802</v>
      </c>
      <c r="E13" s="30">
        <f>F13-D13</f>
        <v>978750</v>
      </c>
      <c r="F13" s="30">
        <v>1476552</v>
      </c>
      <c r="G13" s="14">
        <f>'[3]PESO'!$E$11</f>
        <v>1476552</v>
      </c>
    </row>
    <row r="14" spans="1:7" s="76" customFormat="1" ht="15.75" customHeight="1">
      <c r="A14" s="96" t="s">
        <v>271</v>
      </c>
      <c r="B14" s="97" t="s">
        <v>169</v>
      </c>
      <c r="C14" s="30">
        <v>398448</v>
      </c>
      <c r="D14" s="30">
        <v>199224</v>
      </c>
      <c r="E14" s="30">
        <f>F14-D14</f>
        <v>199224</v>
      </c>
      <c r="F14" s="30">
        <v>398448</v>
      </c>
      <c r="G14" s="14">
        <f>'[3]PESO'!$E$12</f>
        <v>398448</v>
      </c>
    </row>
    <row r="15" spans="1:7" ht="18">
      <c r="A15" s="1" t="s">
        <v>3</v>
      </c>
      <c r="B15" s="17"/>
      <c r="C15" s="30"/>
      <c r="D15" s="30"/>
      <c r="E15" s="30"/>
      <c r="F15" s="30"/>
      <c r="G15" s="14"/>
    </row>
    <row r="16" spans="1:7" ht="18">
      <c r="A16" s="96" t="s">
        <v>4</v>
      </c>
      <c r="B16" s="97" t="s">
        <v>170</v>
      </c>
      <c r="C16" s="30">
        <v>159478.32</v>
      </c>
      <c r="D16" s="30">
        <v>72000</v>
      </c>
      <c r="E16" s="30">
        <f>F16-D16</f>
        <v>120000</v>
      </c>
      <c r="F16" s="30">
        <v>192000</v>
      </c>
      <c r="G16" s="14">
        <f>'[3]PESO'!$K$13</f>
        <v>192000</v>
      </c>
    </row>
    <row r="17" spans="1:7" ht="18">
      <c r="A17" s="96" t="s">
        <v>7</v>
      </c>
      <c r="B17" s="97" t="s">
        <v>173</v>
      </c>
      <c r="C17" s="30">
        <v>48000</v>
      </c>
      <c r="D17" s="30">
        <v>36000</v>
      </c>
      <c r="E17" s="30">
        <f>F17-D17</f>
        <v>12000</v>
      </c>
      <c r="F17" s="30">
        <v>48000</v>
      </c>
      <c r="G17" s="14">
        <f>'[3]PESO'!$O$13</f>
        <v>48000</v>
      </c>
    </row>
    <row r="18" spans="1:7" ht="18">
      <c r="A18" s="96" t="s">
        <v>10</v>
      </c>
      <c r="B18" s="97" t="s">
        <v>175</v>
      </c>
      <c r="C18" s="30">
        <v>126563.9</v>
      </c>
      <c r="D18" s="30">
        <v>0</v>
      </c>
      <c r="E18" s="30">
        <f>F18-D18</f>
        <v>156250</v>
      </c>
      <c r="F18" s="30">
        <v>156250</v>
      </c>
      <c r="G18" s="14">
        <f>'[3]PESO'!$M$13</f>
        <v>156250</v>
      </c>
    </row>
    <row r="19" spans="1:7" ht="18">
      <c r="A19" s="96" t="s">
        <v>9</v>
      </c>
      <c r="B19" s="97" t="s">
        <v>176</v>
      </c>
      <c r="C19" s="30">
        <v>33500</v>
      </c>
      <c r="D19" s="30">
        <v>0</v>
      </c>
      <c r="E19" s="30">
        <f>F19-D19</f>
        <v>40000</v>
      </c>
      <c r="F19" s="30">
        <v>40000</v>
      </c>
      <c r="G19" s="14">
        <f>'[3]PESO'!$N$13</f>
        <v>40000</v>
      </c>
    </row>
    <row r="20" spans="1:7" ht="16.5" customHeight="1">
      <c r="A20" s="96" t="s">
        <v>267</v>
      </c>
      <c r="B20" s="97" t="s">
        <v>177</v>
      </c>
      <c r="C20" s="30">
        <v>131018</v>
      </c>
      <c r="D20" s="30">
        <v>116171</v>
      </c>
      <c r="E20" s="30">
        <f>F20-D20</f>
        <v>40079</v>
      </c>
      <c r="F20" s="30">
        <v>156250</v>
      </c>
      <c r="G20" s="14">
        <f>'[3]PESO'!$L$13</f>
        <v>156250</v>
      </c>
    </row>
    <row r="21" spans="1:7" ht="18">
      <c r="A21" s="1" t="s">
        <v>48</v>
      </c>
      <c r="B21" s="17"/>
      <c r="C21" s="30"/>
      <c r="D21" s="30"/>
      <c r="E21" s="30"/>
      <c r="F21" s="30"/>
      <c r="G21" s="14"/>
    </row>
    <row r="22" spans="1:7" ht="18">
      <c r="A22" s="96" t="s">
        <v>178</v>
      </c>
      <c r="B22" s="97" t="s">
        <v>179</v>
      </c>
      <c r="C22" s="30">
        <v>181079.58</v>
      </c>
      <c r="D22" s="30">
        <v>83643.12</v>
      </c>
      <c r="E22" s="30">
        <f>F22-D22</f>
        <v>141356.88</v>
      </c>
      <c r="F22" s="30">
        <v>225000</v>
      </c>
      <c r="G22" s="14">
        <f>'[3]PESO'!$G$13</f>
        <v>225000</v>
      </c>
    </row>
    <row r="23" spans="1:7" ht="18">
      <c r="A23" s="96" t="s">
        <v>11</v>
      </c>
      <c r="B23" s="97" t="s">
        <v>182</v>
      </c>
      <c r="C23" s="30">
        <v>7900</v>
      </c>
      <c r="D23" s="30">
        <v>3600</v>
      </c>
      <c r="E23" s="30">
        <f>F23-D23</f>
        <v>33900</v>
      </c>
      <c r="F23" s="30">
        <v>37500</v>
      </c>
      <c r="G23" s="14">
        <f>'[3]PESO'!$H$13</f>
        <v>37500</v>
      </c>
    </row>
    <row r="24" spans="1:8" ht="18">
      <c r="A24" s="96" t="s">
        <v>12</v>
      </c>
      <c r="B24" s="97" t="s">
        <v>183</v>
      </c>
      <c r="C24" s="30">
        <v>22619.81</v>
      </c>
      <c r="D24" s="30">
        <v>10455.42</v>
      </c>
      <c r="E24" s="30">
        <f>F24-D24</f>
        <v>17669.699999999997</v>
      </c>
      <c r="F24" s="30">
        <v>28125.12</v>
      </c>
      <c r="G24" s="14">
        <f>'[3]PESO'!$I$13</f>
        <v>37500</v>
      </c>
      <c r="H24" s="149">
        <f>G24-F24</f>
        <v>9374.880000000001</v>
      </c>
    </row>
    <row r="25" spans="1:7" ht="18.75" thickBot="1">
      <c r="A25" s="98" t="s">
        <v>181</v>
      </c>
      <c r="B25" s="97" t="s">
        <v>184</v>
      </c>
      <c r="C25" s="30">
        <v>8000</v>
      </c>
      <c r="D25" s="21">
        <v>3600</v>
      </c>
      <c r="E25" s="30">
        <f>F25-D25</f>
        <v>6000</v>
      </c>
      <c r="F25" s="21">
        <v>9600</v>
      </c>
      <c r="G25" s="22">
        <f>'[3]PESO'!$J$13</f>
        <v>9600</v>
      </c>
    </row>
    <row r="26" spans="1:9" ht="19.5" thickBot="1" thickTop="1">
      <c r="A26" s="23" t="s">
        <v>13</v>
      </c>
      <c r="B26" s="24"/>
      <c r="C26" s="137">
        <f>SUM(C13:C25)</f>
        <v>2220013.73</v>
      </c>
      <c r="D26" s="137">
        <f>SUM(D13:D25)</f>
        <v>1022495.54</v>
      </c>
      <c r="E26" s="137">
        <f>SUM(E13:E25)</f>
        <v>1745229.5799999998</v>
      </c>
      <c r="F26" s="137">
        <f>SUM(F13:F25)</f>
        <v>2767725.12</v>
      </c>
      <c r="G26" s="137">
        <f>SUM(G13:G25)</f>
        <v>2777100</v>
      </c>
      <c r="H26" s="61"/>
      <c r="I26" s="61"/>
    </row>
    <row r="27" spans="1:8" ht="18.75" thickTop="1">
      <c r="A27" s="26" t="s">
        <v>272</v>
      </c>
      <c r="B27" s="27"/>
      <c r="C27" s="47"/>
      <c r="D27" s="47"/>
      <c r="E27" s="47"/>
      <c r="F27" s="28"/>
      <c r="G27" s="7"/>
      <c r="H27" s="61"/>
    </row>
    <row r="28" spans="1:8" ht="18">
      <c r="A28" s="96" t="s">
        <v>14</v>
      </c>
      <c r="B28" s="97" t="s">
        <v>186</v>
      </c>
      <c r="C28" s="30">
        <v>5000</v>
      </c>
      <c r="D28" s="30">
        <v>0</v>
      </c>
      <c r="E28" s="30">
        <f aca="true" t="shared" si="0" ref="E28:E34">F28-D28</f>
        <v>0</v>
      </c>
      <c r="F28" s="30">
        <v>0</v>
      </c>
      <c r="G28" s="15">
        <v>0</v>
      </c>
      <c r="H28" s="61"/>
    </row>
    <row r="29" spans="1:8" ht="18">
      <c r="A29" s="96" t="s">
        <v>99</v>
      </c>
      <c r="B29" s="97" t="s">
        <v>187</v>
      </c>
      <c r="C29" s="30">
        <v>0</v>
      </c>
      <c r="D29" s="30">
        <v>0</v>
      </c>
      <c r="E29" s="30">
        <f t="shared" si="0"/>
        <v>100000</v>
      </c>
      <c r="F29" s="30">
        <v>100000</v>
      </c>
      <c r="G29" s="15">
        <v>0</v>
      </c>
      <c r="H29" s="61"/>
    </row>
    <row r="30" spans="1:8" ht="18">
      <c r="A30" s="96" t="s">
        <v>190</v>
      </c>
      <c r="B30" s="97" t="s">
        <v>191</v>
      </c>
      <c r="C30" s="30">
        <v>0</v>
      </c>
      <c r="D30" s="30">
        <v>0</v>
      </c>
      <c r="E30" s="30">
        <f t="shared" si="0"/>
        <v>208640</v>
      </c>
      <c r="F30" s="30">
        <v>208640</v>
      </c>
      <c r="G30" s="15">
        <f>600000-150000</f>
        <v>450000</v>
      </c>
      <c r="H30" s="61"/>
    </row>
    <row r="31" spans="1:8" ht="18">
      <c r="A31" s="96" t="s">
        <v>219</v>
      </c>
      <c r="B31" s="97" t="s">
        <v>220</v>
      </c>
      <c r="C31" s="30">
        <v>1392</v>
      </c>
      <c r="D31" s="30">
        <v>0</v>
      </c>
      <c r="E31" s="30">
        <f t="shared" si="0"/>
        <v>3000</v>
      </c>
      <c r="F31" s="30">
        <v>3000</v>
      </c>
      <c r="G31" s="15">
        <v>0</v>
      </c>
      <c r="H31" s="61"/>
    </row>
    <row r="32" spans="1:8" ht="18" hidden="1">
      <c r="A32" s="96" t="s">
        <v>18</v>
      </c>
      <c r="B32" s="97" t="s">
        <v>197</v>
      </c>
      <c r="C32" s="30">
        <v>0</v>
      </c>
      <c r="D32" s="30">
        <v>0</v>
      </c>
      <c r="E32" s="30">
        <f t="shared" si="0"/>
        <v>0</v>
      </c>
      <c r="F32" s="30">
        <v>0</v>
      </c>
      <c r="G32" s="15">
        <v>0</v>
      </c>
      <c r="H32" s="61"/>
    </row>
    <row r="33" spans="1:8" ht="18" hidden="1">
      <c r="A33" s="96" t="s">
        <v>114</v>
      </c>
      <c r="B33" s="97" t="s">
        <v>234</v>
      </c>
      <c r="C33" s="30">
        <v>0</v>
      </c>
      <c r="D33" s="30">
        <v>0</v>
      </c>
      <c r="E33" s="30">
        <f t="shared" si="0"/>
        <v>0</v>
      </c>
      <c r="F33" s="30">
        <v>0</v>
      </c>
      <c r="G33" s="15">
        <v>0</v>
      </c>
      <c r="H33" s="61"/>
    </row>
    <row r="34" spans="1:8" ht="18">
      <c r="A34" s="96" t="s">
        <v>79</v>
      </c>
      <c r="B34" s="97" t="s">
        <v>198</v>
      </c>
      <c r="C34" s="30">
        <v>0</v>
      </c>
      <c r="D34" s="30">
        <v>0</v>
      </c>
      <c r="E34" s="30">
        <f t="shared" si="0"/>
        <v>3000</v>
      </c>
      <c r="F34" s="30">
        <v>3000</v>
      </c>
      <c r="G34" s="15">
        <v>3000</v>
      </c>
      <c r="H34" s="61"/>
    </row>
    <row r="35" spans="1:7" ht="18">
      <c r="A35" s="96" t="s">
        <v>23</v>
      </c>
      <c r="B35" s="97" t="s">
        <v>185</v>
      </c>
      <c r="C35" s="30"/>
      <c r="D35" s="30"/>
      <c r="E35" s="30"/>
      <c r="F35" s="30"/>
      <c r="G35" s="15"/>
    </row>
    <row r="36" spans="1:8" ht="18" customHeight="1" hidden="1">
      <c r="A36" s="144" t="s">
        <v>404</v>
      </c>
      <c r="B36" s="28"/>
      <c r="C36" s="30">
        <v>0</v>
      </c>
      <c r="D36" s="75">
        <v>0</v>
      </c>
      <c r="E36" s="30">
        <f>F36-D36</f>
        <v>0</v>
      </c>
      <c r="F36" s="30">
        <v>0</v>
      </c>
      <c r="G36" s="15">
        <v>0</v>
      </c>
      <c r="H36" s="61"/>
    </row>
    <row r="37" spans="1:8" ht="18" hidden="1">
      <c r="A37" s="144" t="s">
        <v>499</v>
      </c>
      <c r="B37" s="28"/>
      <c r="C37" s="30">
        <v>0</v>
      </c>
      <c r="D37" s="75">
        <v>0</v>
      </c>
      <c r="E37" s="30">
        <f>F37-D37</f>
        <v>0</v>
      </c>
      <c r="F37" s="30">
        <v>0</v>
      </c>
      <c r="G37" s="15">
        <v>0</v>
      </c>
      <c r="H37" s="61"/>
    </row>
    <row r="38" spans="1:8" ht="18" hidden="1">
      <c r="A38" s="144" t="s">
        <v>500</v>
      </c>
      <c r="B38" s="28"/>
      <c r="C38" s="30">
        <v>0</v>
      </c>
      <c r="D38" s="75">
        <v>0</v>
      </c>
      <c r="E38" s="30">
        <f>F38-D38</f>
        <v>0</v>
      </c>
      <c r="F38" s="30">
        <v>0</v>
      </c>
      <c r="G38" s="15">
        <v>0</v>
      </c>
      <c r="H38" s="61"/>
    </row>
    <row r="39" spans="1:8" ht="18">
      <c r="A39" s="144" t="s">
        <v>356</v>
      </c>
      <c r="B39" s="28"/>
      <c r="C39" s="30">
        <v>0</v>
      </c>
      <c r="D39" s="75">
        <v>0</v>
      </c>
      <c r="E39" s="30">
        <f>F39-D39</f>
        <v>1373333</v>
      </c>
      <c r="F39" s="30">
        <v>1373333</v>
      </c>
      <c r="G39" s="15">
        <v>1373333</v>
      </c>
      <c r="H39" s="61"/>
    </row>
    <row r="40" spans="1:8" ht="18">
      <c r="A40" s="144" t="s">
        <v>511</v>
      </c>
      <c r="B40" s="28"/>
      <c r="C40" s="30">
        <v>0</v>
      </c>
      <c r="D40" s="75">
        <v>0</v>
      </c>
      <c r="E40" s="30">
        <f>F40-D40</f>
        <v>271000</v>
      </c>
      <c r="F40" s="30">
        <v>271000</v>
      </c>
      <c r="G40" s="15">
        <v>200000</v>
      </c>
      <c r="H40" s="61"/>
    </row>
    <row r="41" spans="1:8" ht="18" hidden="1">
      <c r="A41" s="144" t="s">
        <v>501</v>
      </c>
      <c r="B41" s="28"/>
      <c r="C41" s="30">
        <v>0</v>
      </c>
      <c r="D41" s="75">
        <v>0</v>
      </c>
      <c r="E41" s="30">
        <f aca="true" t="shared" si="1" ref="E41:E48">F41-D41</f>
        <v>0</v>
      </c>
      <c r="F41" s="30">
        <v>0</v>
      </c>
      <c r="G41" s="14">
        <v>0</v>
      </c>
      <c r="H41" s="61"/>
    </row>
    <row r="42" spans="1:8" ht="18" hidden="1">
      <c r="A42" s="144" t="s">
        <v>502</v>
      </c>
      <c r="B42" s="28"/>
      <c r="C42" s="30">
        <v>0</v>
      </c>
      <c r="D42" s="75">
        <v>0</v>
      </c>
      <c r="E42" s="30">
        <f t="shared" si="1"/>
        <v>0</v>
      </c>
      <c r="F42" s="30">
        <v>0</v>
      </c>
      <c r="G42" s="14">
        <v>0</v>
      </c>
      <c r="H42" s="61"/>
    </row>
    <row r="43" spans="1:8" ht="18" hidden="1">
      <c r="A43" s="144" t="s">
        <v>503</v>
      </c>
      <c r="B43" s="28"/>
      <c r="C43" s="30">
        <v>0</v>
      </c>
      <c r="D43" s="75">
        <v>0</v>
      </c>
      <c r="E43" s="30">
        <f t="shared" si="1"/>
        <v>0</v>
      </c>
      <c r="F43" s="30">
        <v>0</v>
      </c>
      <c r="G43" s="14">
        <v>0</v>
      </c>
      <c r="H43" s="61"/>
    </row>
    <row r="44" spans="1:8" ht="18" hidden="1">
      <c r="A44" s="144" t="s">
        <v>504</v>
      </c>
      <c r="B44" s="28"/>
      <c r="C44" s="30">
        <v>0</v>
      </c>
      <c r="D44" s="75">
        <v>0</v>
      </c>
      <c r="E44" s="30">
        <f t="shared" si="1"/>
        <v>0</v>
      </c>
      <c r="F44" s="30">
        <v>0</v>
      </c>
      <c r="G44" s="20">
        <v>0</v>
      </c>
      <c r="H44" s="61"/>
    </row>
    <row r="45" spans="1:8" ht="18" hidden="1">
      <c r="A45" s="144" t="s">
        <v>505</v>
      </c>
      <c r="B45" s="28"/>
      <c r="C45" s="30">
        <v>0</v>
      </c>
      <c r="D45" s="75">
        <v>0</v>
      </c>
      <c r="E45" s="30">
        <f t="shared" si="1"/>
        <v>0</v>
      </c>
      <c r="F45" s="30">
        <v>0</v>
      </c>
      <c r="G45" s="20">
        <v>0</v>
      </c>
      <c r="H45" s="61"/>
    </row>
    <row r="46" spans="1:8" ht="18" hidden="1">
      <c r="A46" s="144" t="s">
        <v>506</v>
      </c>
      <c r="B46" s="28"/>
      <c r="C46" s="30">
        <v>0</v>
      </c>
      <c r="D46" s="75">
        <v>0</v>
      </c>
      <c r="E46" s="30">
        <f t="shared" si="1"/>
        <v>0</v>
      </c>
      <c r="F46" s="30">
        <v>0</v>
      </c>
      <c r="G46" s="20">
        <v>0</v>
      </c>
      <c r="H46" s="61"/>
    </row>
    <row r="47" spans="1:8" ht="18" hidden="1">
      <c r="A47" s="144" t="s">
        <v>507</v>
      </c>
      <c r="B47" s="28"/>
      <c r="C47" s="30">
        <v>0</v>
      </c>
      <c r="D47" s="75">
        <v>0</v>
      </c>
      <c r="E47" s="30">
        <f t="shared" si="1"/>
        <v>0</v>
      </c>
      <c r="F47" s="30">
        <v>0</v>
      </c>
      <c r="G47" s="20">
        <v>0</v>
      </c>
      <c r="H47" s="61"/>
    </row>
    <row r="48" spans="1:8" ht="18">
      <c r="A48" s="144" t="s">
        <v>508</v>
      </c>
      <c r="B48" s="28"/>
      <c r="C48" s="30">
        <v>0</v>
      </c>
      <c r="D48" s="75">
        <v>0</v>
      </c>
      <c r="E48" s="30">
        <f t="shared" si="1"/>
        <v>0</v>
      </c>
      <c r="F48" s="30">
        <v>0</v>
      </c>
      <c r="G48" s="20">
        <v>60000</v>
      </c>
      <c r="H48" s="61"/>
    </row>
    <row r="49" spans="1:8" ht="18">
      <c r="A49" s="144" t="s">
        <v>357</v>
      </c>
      <c r="B49" s="28"/>
      <c r="C49" s="30">
        <v>0</v>
      </c>
      <c r="D49" s="75">
        <v>0</v>
      </c>
      <c r="E49" s="30">
        <f aca="true" t="shared" si="2" ref="E49:E65">F49-D49</f>
        <v>2340000</v>
      </c>
      <c r="F49" s="30">
        <v>2340000</v>
      </c>
      <c r="G49" s="15">
        <v>0</v>
      </c>
      <c r="H49" s="61"/>
    </row>
    <row r="50" spans="1:8" ht="18">
      <c r="A50" s="144" t="s">
        <v>327</v>
      </c>
      <c r="B50" s="28"/>
      <c r="C50" s="30">
        <v>0</v>
      </c>
      <c r="D50" s="75">
        <v>0</v>
      </c>
      <c r="E50" s="30">
        <f t="shared" si="2"/>
        <v>30000</v>
      </c>
      <c r="F50" s="30">
        <v>30000</v>
      </c>
      <c r="G50" s="15">
        <v>30000</v>
      </c>
      <c r="H50" s="61"/>
    </row>
    <row r="51" spans="1:8" ht="18">
      <c r="A51" s="144" t="s">
        <v>452</v>
      </c>
      <c r="B51" s="28"/>
      <c r="C51" s="30">
        <v>0</v>
      </c>
      <c r="D51" s="75">
        <v>0</v>
      </c>
      <c r="E51" s="30">
        <f t="shared" si="2"/>
        <v>23000</v>
      </c>
      <c r="F51" s="30">
        <v>23000</v>
      </c>
      <c r="G51" s="15">
        <v>30000</v>
      </c>
      <c r="H51" s="61"/>
    </row>
    <row r="52" spans="1:8" ht="18">
      <c r="A52" s="144" t="s">
        <v>453</v>
      </c>
      <c r="B52" s="28"/>
      <c r="C52" s="30">
        <v>0</v>
      </c>
      <c r="D52" s="75">
        <v>0</v>
      </c>
      <c r="E52" s="30">
        <f t="shared" si="2"/>
        <v>30000000</v>
      </c>
      <c r="F52" s="30">
        <v>30000000</v>
      </c>
      <c r="G52" s="15">
        <v>30000000</v>
      </c>
      <c r="H52" s="61"/>
    </row>
    <row r="53" spans="1:8" ht="18">
      <c r="A53" s="144" t="s">
        <v>454</v>
      </c>
      <c r="B53" s="28"/>
      <c r="C53" s="30">
        <v>0</v>
      </c>
      <c r="D53" s="75">
        <v>0</v>
      </c>
      <c r="E53" s="30">
        <f t="shared" si="2"/>
        <v>24000000</v>
      </c>
      <c r="F53" s="30">
        <v>24000000</v>
      </c>
      <c r="G53" s="15">
        <v>20000000</v>
      </c>
      <c r="H53" s="61"/>
    </row>
    <row r="54" spans="1:8" ht="18">
      <c r="A54" s="144" t="s">
        <v>455</v>
      </c>
      <c r="B54" s="28"/>
      <c r="C54" s="30">
        <v>0</v>
      </c>
      <c r="D54" s="75">
        <v>0</v>
      </c>
      <c r="E54" s="30">
        <f t="shared" si="2"/>
        <v>1508000</v>
      </c>
      <c r="F54" s="30">
        <v>1508000</v>
      </c>
      <c r="G54" s="15">
        <v>0</v>
      </c>
      <c r="H54" s="61"/>
    </row>
    <row r="55" spans="1:8" ht="18">
      <c r="A55" s="144" t="s">
        <v>509</v>
      </c>
      <c r="B55" s="28"/>
      <c r="C55" s="30">
        <v>0</v>
      </c>
      <c r="D55" s="75">
        <v>0</v>
      </c>
      <c r="E55" s="30">
        <f t="shared" si="2"/>
        <v>0</v>
      </c>
      <c r="F55" s="30">
        <v>0</v>
      </c>
      <c r="G55" s="14">
        <v>1000000</v>
      </c>
      <c r="H55" s="61"/>
    </row>
    <row r="56" spans="1:8" ht="18">
      <c r="A56" s="144" t="s">
        <v>510</v>
      </c>
      <c r="B56" s="28"/>
      <c r="C56" s="30">
        <v>0</v>
      </c>
      <c r="D56" s="75">
        <v>0</v>
      </c>
      <c r="E56" s="30">
        <f t="shared" si="2"/>
        <v>0</v>
      </c>
      <c r="F56" s="30">
        <v>0</v>
      </c>
      <c r="G56" s="14">
        <v>3000000</v>
      </c>
      <c r="H56" s="61"/>
    </row>
    <row r="57" spans="1:8" ht="18">
      <c r="A57" s="144" t="s">
        <v>456</v>
      </c>
      <c r="B57" s="28"/>
      <c r="C57" s="30">
        <v>0</v>
      </c>
      <c r="D57" s="75">
        <v>0</v>
      </c>
      <c r="E57" s="30">
        <f t="shared" si="2"/>
        <v>2000000</v>
      </c>
      <c r="F57" s="30">
        <v>2000000</v>
      </c>
      <c r="G57" s="15">
        <v>0</v>
      </c>
      <c r="H57" s="61"/>
    </row>
    <row r="58" spans="1:8" ht="18">
      <c r="A58" s="144" t="s">
        <v>512</v>
      </c>
      <c r="B58" s="10"/>
      <c r="C58" s="30">
        <v>0</v>
      </c>
      <c r="D58" s="30">
        <v>0</v>
      </c>
      <c r="E58" s="30">
        <f t="shared" si="2"/>
        <v>1332000</v>
      </c>
      <c r="F58" s="30">
        <v>1332000</v>
      </c>
      <c r="G58" s="15">
        <v>1000000</v>
      </c>
      <c r="H58" s="61"/>
    </row>
    <row r="59" spans="1:8" ht="18" hidden="1">
      <c r="A59" s="211" t="s">
        <v>556</v>
      </c>
      <c r="B59" s="28"/>
      <c r="C59" s="189">
        <v>0</v>
      </c>
      <c r="D59" s="30">
        <v>0</v>
      </c>
      <c r="E59" s="189">
        <f t="shared" si="2"/>
        <v>0</v>
      </c>
      <c r="F59" s="189">
        <v>0</v>
      </c>
      <c r="G59" s="185">
        <v>0</v>
      </c>
      <c r="H59" s="61"/>
    </row>
    <row r="60" spans="1:8" ht="18">
      <c r="A60" s="211" t="s">
        <v>324</v>
      </c>
      <c r="B60" s="28"/>
      <c r="C60" s="189">
        <v>0</v>
      </c>
      <c r="D60" s="30">
        <v>0</v>
      </c>
      <c r="E60" s="189">
        <f t="shared" si="2"/>
        <v>200000</v>
      </c>
      <c r="F60" s="189">
        <v>200000</v>
      </c>
      <c r="G60" s="15">
        <v>0</v>
      </c>
      <c r="H60" s="61"/>
    </row>
    <row r="61" spans="1:8" ht="18" hidden="1">
      <c r="A61" s="144" t="s">
        <v>513</v>
      </c>
      <c r="B61" s="28"/>
      <c r="C61" s="30">
        <v>0</v>
      </c>
      <c r="D61" s="75">
        <v>0</v>
      </c>
      <c r="E61" s="30">
        <f t="shared" si="2"/>
        <v>0</v>
      </c>
      <c r="F61" s="30">
        <v>0</v>
      </c>
      <c r="G61" s="15">
        <v>0</v>
      </c>
      <c r="H61" s="61"/>
    </row>
    <row r="62" spans="1:8" ht="18" hidden="1">
      <c r="A62" s="144" t="s">
        <v>514</v>
      </c>
      <c r="B62" s="28"/>
      <c r="C62" s="30">
        <v>0</v>
      </c>
      <c r="D62" s="75">
        <v>0</v>
      </c>
      <c r="E62" s="30">
        <f t="shared" si="2"/>
        <v>0</v>
      </c>
      <c r="F62" s="30">
        <v>0</v>
      </c>
      <c r="G62" s="15">
        <v>0</v>
      </c>
      <c r="H62" s="61"/>
    </row>
    <row r="63" spans="1:8" ht="18">
      <c r="A63" s="144" t="s">
        <v>457</v>
      </c>
      <c r="B63" s="28"/>
      <c r="C63" s="30">
        <v>0</v>
      </c>
      <c r="D63" s="75">
        <v>0</v>
      </c>
      <c r="E63" s="30">
        <f t="shared" si="2"/>
        <v>3000</v>
      </c>
      <c r="F63" s="30">
        <v>3000</v>
      </c>
      <c r="G63" s="15">
        <v>0</v>
      </c>
      <c r="H63" s="61"/>
    </row>
    <row r="64" spans="1:8" ht="18">
      <c r="A64" s="144" t="s">
        <v>458</v>
      </c>
      <c r="B64" s="28"/>
      <c r="C64" s="30">
        <v>0</v>
      </c>
      <c r="D64" s="75">
        <v>0</v>
      </c>
      <c r="E64" s="30">
        <f t="shared" si="2"/>
        <v>13000</v>
      </c>
      <c r="F64" s="30">
        <v>13000</v>
      </c>
      <c r="G64" s="15">
        <v>0</v>
      </c>
      <c r="H64" s="61"/>
    </row>
    <row r="65" spans="1:8" ht="18.75" thickBot="1">
      <c r="A65" s="144" t="s">
        <v>422</v>
      </c>
      <c r="B65" s="28"/>
      <c r="C65" s="30">
        <v>3600000</v>
      </c>
      <c r="D65" s="30">
        <v>0</v>
      </c>
      <c r="E65" s="30">
        <f t="shared" si="2"/>
        <v>0</v>
      </c>
      <c r="F65" s="21">
        <v>0</v>
      </c>
      <c r="G65" s="15">
        <v>0</v>
      </c>
      <c r="H65" s="61"/>
    </row>
    <row r="66" spans="1:8" ht="19.5" thickBot="1" thickTop="1">
      <c r="A66" s="23" t="s">
        <v>24</v>
      </c>
      <c r="B66" s="25"/>
      <c r="C66" s="137">
        <f>SUM(C28:C65)</f>
        <v>3606392</v>
      </c>
      <c r="D66" s="137">
        <f>SUM(D28:D65)</f>
        <v>0</v>
      </c>
      <c r="E66" s="137">
        <f>SUM(E28:E65)</f>
        <v>63407973</v>
      </c>
      <c r="F66" s="137">
        <f>SUM(F28:F65)</f>
        <v>63407973</v>
      </c>
      <c r="G66" s="137">
        <f>SUM(G28:G65)</f>
        <v>57146333</v>
      </c>
      <c r="H66" s="156"/>
    </row>
    <row r="67" spans="1:7" ht="18.75" thickTop="1">
      <c r="A67" s="5" t="s">
        <v>28</v>
      </c>
      <c r="B67" s="67"/>
      <c r="C67" s="49"/>
      <c r="D67" s="49"/>
      <c r="E67" s="49"/>
      <c r="F67" s="6"/>
      <c r="G67" s="138"/>
    </row>
    <row r="68" spans="1:8" ht="18" hidden="1">
      <c r="A68" s="16" t="s">
        <v>29</v>
      </c>
      <c r="B68" s="34" t="s">
        <v>206</v>
      </c>
      <c r="C68" s="30">
        <v>0</v>
      </c>
      <c r="D68" s="30">
        <v>0</v>
      </c>
      <c r="E68" s="30">
        <f>F68-D68</f>
        <v>0</v>
      </c>
      <c r="F68" s="30">
        <v>0</v>
      </c>
      <c r="G68" s="15">
        <v>0</v>
      </c>
      <c r="H68" s="154">
        <v>200000</v>
      </c>
    </row>
    <row r="69" spans="1:8" ht="18" hidden="1">
      <c r="A69" s="108" t="s">
        <v>209</v>
      </c>
      <c r="B69" s="109" t="s">
        <v>207</v>
      </c>
      <c r="C69" s="30">
        <v>0</v>
      </c>
      <c r="D69" s="75">
        <v>0</v>
      </c>
      <c r="E69" s="30">
        <f>F69-D69</f>
        <v>0</v>
      </c>
      <c r="F69" s="75">
        <v>0</v>
      </c>
      <c r="G69" s="184">
        <v>0</v>
      </c>
      <c r="H69" s="154"/>
    </row>
    <row r="70" spans="1:8" ht="16.5" customHeight="1" hidden="1">
      <c r="A70" s="16" t="s">
        <v>44</v>
      </c>
      <c r="B70" s="40" t="s">
        <v>208</v>
      </c>
      <c r="C70" s="173">
        <v>0</v>
      </c>
      <c r="D70" s="13">
        <v>0</v>
      </c>
      <c r="E70" s="30">
        <f>F70-D70</f>
        <v>0</v>
      </c>
      <c r="F70" s="30">
        <v>0</v>
      </c>
      <c r="G70" s="15">
        <v>0</v>
      </c>
      <c r="H70" s="61"/>
    </row>
    <row r="71" spans="1:8" s="76" customFormat="1" ht="15.75" customHeight="1" thickBot="1">
      <c r="A71" s="108" t="s">
        <v>30</v>
      </c>
      <c r="B71" s="109" t="s">
        <v>205</v>
      </c>
      <c r="C71" s="30">
        <v>0</v>
      </c>
      <c r="D71" s="30">
        <v>0</v>
      </c>
      <c r="E71" s="30">
        <f>F71-D71</f>
        <v>0</v>
      </c>
      <c r="F71" s="13">
        <v>0</v>
      </c>
      <c r="G71" s="14">
        <v>300000</v>
      </c>
      <c r="H71" s="149"/>
    </row>
    <row r="72" spans="1:8" ht="16.5" customHeight="1" hidden="1" thickBot="1">
      <c r="A72" s="96" t="s">
        <v>145</v>
      </c>
      <c r="B72" s="27" t="s">
        <v>245</v>
      </c>
      <c r="C72" s="173">
        <v>0</v>
      </c>
      <c r="D72" s="13">
        <v>0</v>
      </c>
      <c r="E72" s="30">
        <f>F72-D72</f>
        <v>0</v>
      </c>
      <c r="F72" s="151">
        <v>0</v>
      </c>
      <c r="G72" s="188">
        <v>0</v>
      </c>
      <c r="H72" s="61"/>
    </row>
    <row r="73" spans="1:8" ht="19.5" thickBot="1" thickTop="1">
      <c r="A73" s="23" t="s">
        <v>32</v>
      </c>
      <c r="B73" s="25"/>
      <c r="C73" s="137">
        <f>SUM(C68:C72)</f>
        <v>0</v>
      </c>
      <c r="D73" s="137">
        <f>SUM(D68:D72)</f>
        <v>0</v>
      </c>
      <c r="E73" s="137">
        <f>SUM(E68:E72)</f>
        <v>0</v>
      </c>
      <c r="F73" s="137">
        <f>SUM(F68:F72)</f>
        <v>0</v>
      </c>
      <c r="G73" s="137">
        <f>SUM(G68:G72)</f>
        <v>300000</v>
      </c>
      <c r="H73" s="156"/>
    </row>
    <row r="74" spans="1:8" ht="19.5" thickBot="1" thickTop="1">
      <c r="A74" s="23" t="s">
        <v>33</v>
      </c>
      <c r="B74" s="25"/>
      <c r="C74" s="137">
        <f>C73+C66+C26</f>
        <v>5826405.73</v>
      </c>
      <c r="D74" s="137">
        <f>D73+D66+D26</f>
        <v>1022495.54</v>
      </c>
      <c r="E74" s="137">
        <f>E73+E66+E26</f>
        <v>65153202.58</v>
      </c>
      <c r="F74" s="137">
        <f>F73+F66+F26</f>
        <v>66175698.12</v>
      </c>
      <c r="G74" s="137">
        <f>G73+G66+G26</f>
        <v>60223433</v>
      </c>
      <c r="H74" s="61">
        <f>G74-F74</f>
        <v>-5952265.119999997</v>
      </c>
    </row>
    <row r="75" ht="6" customHeight="1" thickTop="1"/>
    <row r="76" spans="1:7" ht="18">
      <c r="A76" s="3" t="s">
        <v>34</v>
      </c>
      <c r="B76" s="35" t="s">
        <v>46</v>
      </c>
      <c r="F76" s="51" t="s">
        <v>35</v>
      </c>
      <c r="G76" s="35"/>
    </row>
    <row r="79" spans="1:7" ht="18" customHeight="1">
      <c r="A79" s="36" t="s">
        <v>482</v>
      </c>
      <c r="B79" s="265" t="s">
        <v>476</v>
      </c>
      <c r="C79" s="266"/>
      <c r="D79" s="169"/>
      <c r="E79" s="169"/>
      <c r="F79" s="263" t="s">
        <v>85</v>
      </c>
      <c r="G79" s="263"/>
    </row>
    <row r="80" spans="1:7" ht="18" customHeight="1">
      <c r="A80" s="4" t="s">
        <v>89</v>
      </c>
      <c r="B80" s="262" t="s">
        <v>477</v>
      </c>
      <c r="C80" s="262"/>
      <c r="D80" s="170"/>
      <c r="E80" s="170"/>
      <c r="F80" s="264" t="s">
        <v>97</v>
      </c>
      <c r="G80" s="264"/>
    </row>
  </sheetData>
  <sheetProtection/>
  <mergeCells count="12">
    <mergeCell ref="F79:G79"/>
    <mergeCell ref="B80:C80"/>
    <mergeCell ref="F80:G80"/>
    <mergeCell ref="B79:C79"/>
    <mergeCell ref="A2:G2"/>
    <mergeCell ref="A3:G3"/>
    <mergeCell ref="A6:A8"/>
    <mergeCell ref="B6:B8"/>
    <mergeCell ref="C6:C8"/>
    <mergeCell ref="D6:F6"/>
    <mergeCell ref="G6:G8"/>
    <mergeCell ref="F7:F8"/>
  </mergeCells>
  <conditionalFormatting sqref="C49:C54 C57:C58 C60 C63:C64 C37:C40 C28:C34">
    <cfRule type="cellIs" priority="4" dxfId="0" operator="lessThan">
      <formula>0</formula>
    </cfRule>
  </conditionalFormatting>
  <printOptions/>
  <pageMargins left="0.19" right="0.27" top="0.48" bottom="0.25" header="0.25" footer="0.25"/>
  <pageSetup horizontalDpi="300" verticalDpi="300" orientation="landscape" paperSize="9" scale="93" r:id="rId1"/>
  <headerFooter alignWithMargins="0">
    <oddFooter>&amp;CPage &amp;P of &amp;N</oddFooter>
  </headerFooter>
  <rowBreaks count="2" manualBreakCount="2">
    <brk id="26" max="4" man="1"/>
    <brk id="66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I49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2.7109375" style="3" customWidth="1"/>
    <col min="2" max="2" width="15.7109375" style="3" customWidth="1"/>
    <col min="3" max="7" width="18.28125" style="3" customWidth="1"/>
    <col min="8" max="8" width="11.851562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52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3"/>
      <c r="D10" s="63"/>
      <c r="E10" s="63"/>
      <c r="F10" s="63"/>
      <c r="G10" s="7"/>
    </row>
    <row r="11" spans="1:7" ht="18">
      <c r="A11" s="1" t="s">
        <v>1</v>
      </c>
      <c r="B11" s="9"/>
      <c r="C11" s="59"/>
      <c r="D11" s="59"/>
      <c r="E11" s="59"/>
      <c r="F11" s="59"/>
      <c r="G11" s="11"/>
    </row>
    <row r="12" spans="1:7" ht="18">
      <c r="A12" s="1" t="s">
        <v>2</v>
      </c>
      <c r="B12" s="13"/>
      <c r="C12" s="30"/>
      <c r="D12" s="30"/>
      <c r="E12" s="30"/>
      <c r="F12" s="30"/>
      <c r="G12" s="14"/>
    </row>
    <row r="13" spans="1:7" ht="18">
      <c r="A13" s="96" t="s">
        <v>91</v>
      </c>
      <c r="B13" s="97" t="s">
        <v>168</v>
      </c>
      <c r="C13" s="30">
        <v>944082.3</v>
      </c>
      <c r="D13" s="30">
        <v>278246.61</v>
      </c>
      <c r="E13" s="30">
        <f>F13-D13</f>
        <v>693417.39</v>
      </c>
      <c r="F13" s="30">
        <v>971664</v>
      </c>
      <c r="G13" s="14">
        <f>'[3]MCAT'!$E$11</f>
        <v>971664</v>
      </c>
    </row>
    <row r="14" spans="1:7" ht="18">
      <c r="A14" s="96" t="s">
        <v>271</v>
      </c>
      <c r="B14" s="97" t="s">
        <v>169</v>
      </c>
      <c r="C14" s="30">
        <v>132816</v>
      </c>
      <c r="D14" s="30">
        <v>66408</v>
      </c>
      <c r="E14" s="30">
        <f>F14-D14</f>
        <v>66408</v>
      </c>
      <c r="F14" s="30">
        <v>132816</v>
      </c>
      <c r="G14" s="14">
        <f>'[3]MCAT'!$E$12</f>
        <v>132816</v>
      </c>
    </row>
    <row r="15" spans="1:7" ht="18">
      <c r="A15" s="1" t="s">
        <v>3</v>
      </c>
      <c r="B15" s="17"/>
      <c r="C15" s="30"/>
      <c r="D15" s="30"/>
      <c r="E15" s="30"/>
      <c r="F15" s="30"/>
      <c r="G15" s="14"/>
    </row>
    <row r="16" spans="1:7" ht="18">
      <c r="A16" s="96" t="s">
        <v>4</v>
      </c>
      <c r="B16" s="97" t="s">
        <v>170</v>
      </c>
      <c r="C16" s="30">
        <v>141217.52</v>
      </c>
      <c r="D16" s="30">
        <v>50086.96</v>
      </c>
      <c r="E16" s="30">
        <f>F16-D16</f>
        <v>93913.04000000001</v>
      </c>
      <c r="F16" s="30">
        <v>144000</v>
      </c>
      <c r="G16" s="14">
        <f>'[3]MCAT'!$K$13</f>
        <v>144000</v>
      </c>
    </row>
    <row r="17" spans="1:7" ht="18">
      <c r="A17" s="96" t="s">
        <v>7</v>
      </c>
      <c r="B17" s="97" t="s">
        <v>173</v>
      </c>
      <c r="C17" s="30">
        <v>30000</v>
      </c>
      <c r="D17" s="30">
        <v>24000</v>
      </c>
      <c r="E17" s="30">
        <f>F17-D17</f>
        <v>12000</v>
      </c>
      <c r="F17" s="30">
        <v>36000</v>
      </c>
      <c r="G17" s="14">
        <f>'[3]MCAT'!$O$13</f>
        <v>36000</v>
      </c>
    </row>
    <row r="18" spans="1:7" ht="18">
      <c r="A18" s="96" t="s">
        <v>10</v>
      </c>
      <c r="B18" s="97" t="s">
        <v>175</v>
      </c>
      <c r="C18" s="30">
        <v>92040</v>
      </c>
      <c r="D18" s="30">
        <v>0</v>
      </c>
      <c r="E18" s="30">
        <f>F18-D18</f>
        <v>92040</v>
      </c>
      <c r="F18" s="30">
        <v>92040</v>
      </c>
      <c r="G18" s="14">
        <f>'[3]MCAT'!$M$13</f>
        <v>92040</v>
      </c>
    </row>
    <row r="19" spans="1:7" ht="18">
      <c r="A19" s="96" t="s">
        <v>9</v>
      </c>
      <c r="B19" s="97" t="s">
        <v>176</v>
      </c>
      <c r="C19" s="30">
        <v>30000</v>
      </c>
      <c r="D19" s="30">
        <v>0</v>
      </c>
      <c r="E19" s="30">
        <f>F19-D19</f>
        <v>30000</v>
      </c>
      <c r="F19" s="30">
        <v>30000</v>
      </c>
      <c r="G19" s="14">
        <f>'[3]MCAT'!$N$13</f>
        <v>30000</v>
      </c>
    </row>
    <row r="20" spans="1:7" ht="16.5" customHeight="1">
      <c r="A20" s="96" t="s">
        <v>267</v>
      </c>
      <c r="B20" s="97" t="s">
        <v>177</v>
      </c>
      <c r="C20" s="30">
        <v>71286</v>
      </c>
      <c r="D20" s="30">
        <v>54528</v>
      </c>
      <c r="E20" s="30">
        <f>F20-D20</f>
        <v>37512</v>
      </c>
      <c r="F20" s="30">
        <v>92040</v>
      </c>
      <c r="G20" s="14">
        <f>'[3]MCAT'!$L$13</f>
        <v>92040</v>
      </c>
    </row>
    <row r="21" spans="1:7" ht="18">
      <c r="A21" s="1" t="s">
        <v>48</v>
      </c>
      <c r="B21" s="17"/>
      <c r="C21" s="30"/>
      <c r="D21" s="30"/>
      <c r="E21" s="30"/>
      <c r="F21" s="30"/>
      <c r="G21" s="14"/>
    </row>
    <row r="22" spans="1:7" ht="18">
      <c r="A22" s="96" t="s">
        <v>178</v>
      </c>
      <c r="B22" s="97" t="s">
        <v>179</v>
      </c>
      <c r="C22" s="30">
        <v>129106.79</v>
      </c>
      <c r="D22" s="30">
        <v>41335.99</v>
      </c>
      <c r="E22" s="30">
        <f>F22-D22</f>
        <v>91201.61000000002</v>
      </c>
      <c r="F22" s="30">
        <v>132537.6</v>
      </c>
      <c r="G22" s="14">
        <f>'[3]MCAT'!$G$13</f>
        <v>132537.6</v>
      </c>
    </row>
    <row r="23" spans="1:7" ht="18">
      <c r="A23" s="96" t="s">
        <v>11</v>
      </c>
      <c r="B23" s="97" t="s">
        <v>182</v>
      </c>
      <c r="C23" s="30">
        <v>7000</v>
      </c>
      <c r="D23" s="30">
        <v>2500</v>
      </c>
      <c r="E23" s="30">
        <f>F23-D23</f>
        <v>19589.6</v>
      </c>
      <c r="F23" s="30">
        <v>22089.6</v>
      </c>
      <c r="G23" s="14">
        <f>'[3]MCAT'!$H$13</f>
        <v>22089.6</v>
      </c>
    </row>
    <row r="24" spans="1:8" ht="18">
      <c r="A24" s="96" t="s">
        <v>12</v>
      </c>
      <c r="B24" s="97" t="s">
        <v>183</v>
      </c>
      <c r="C24" s="30">
        <v>16154.06</v>
      </c>
      <c r="D24" s="30">
        <v>5308.95</v>
      </c>
      <c r="E24" s="30">
        <f>F24-D24</f>
        <v>11258.369999999999</v>
      </c>
      <c r="F24" s="30">
        <v>16567.32</v>
      </c>
      <c r="G24" s="14">
        <f>'[3]MCAT'!$I$13</f>
        <v>22089.6</v>
      </c>
      <c r="H24" s="149">
        <f>G24-F24</f>
        <v>5522.279999999999</v>
      </c>
    </row>
    <row r="25" spans="1:7" ht="18.75" thickBot="1">
      <c r="A25" s="98" t="s">
        <v>181</v>
      </c>
      <c r="B25" s="97" t="s">
        <v>184</v>
      </c>
      <c r="C25" s="30">
        <v>7100</v>
      </c>
      <c r="D25" s="21">
        <v>2600</v>
      </c>
      <c r="E25" s="30">
        <f>F25-D25</f>
        <v>4600</v>
      </c>
      <c r="F25" s="21">
        <v>7200</v>
      </c>
      <c r="G25" s="22">
        <f>'[3]MCAT'!$J$13</f>
        <v>7200</v>
      </c>
    </row>
    <row r="26" spans="1:9" ht="19.5" thickBot="1" thickTop="1">
      <c r="A26" s="23" t="s">
        <v>13</v>
      </c>
      <c r="B26" s="24"/>
      <c r="C26" s="137">
        <f>SUM(C13:C25)</f>
        <v>1600802.6700000002</v>
      </c>
      <c r="D26" s="137">
        <f>SUM(D13:D25)</f>
        <v>525014.51</v>
      </c>
      <c r="E26" s="137">
        <f>SUM(E13:E25)</f>
        <v>1151940.0100000002</v>
      </c>
      <c r="F26" s="137">
        <f>SUM(F13:F25)</f>
        <v>1676954.5200000003</v>
      </c>
      <c r="G26" s="137">
        <f>SUM(G13:G25)</f>
        <v>1682476.8000000003</v>
      </c>
      <c r="H26" s="61"/>
      <c r="I26" s="61"/>
    </row>
    <row r="27" spans="1:8" ht="19.5" customHeight="1" thickTop="1">
      <c r="A27" s="26" t="s">
        <v>272</v>
      </c>
      <c r="B27" s="27"/>
      <c r="C27" s="63"/>
      <c r="D27" s="63"/>
      <c r="E27" s="6"/>
      <c r="F27" s="28"/>
      <c r="G27" s="7"/>
      <c r="H27" s="61"/>
    </row>
    <row r="28" spans="1:7" ht="18" hidden="1">
      <c r="A28" s="16" t="s">
        <v>14</v>
      </c>
      <c r="B28" s="17" t="s">
        <v>186</v>
      </c>
      <c r="C28" s="30">
        <v>10000</v>
      </c>
      <c r="D28" s="30">
        <v>0</v>
      </c>
      <c r="E28" s="30">
        <f>F28-D28</f>
        <v>0</v>
      </c>
      <c r="F28" s="30">
        <v>0</v>
      </c>
      <c r="G28" s="14">
        <v>0</v>
      </c>
    </row>
    <row r="29" spans="1:7" ht="18">
      <c r="A29" s="96" t="s">
        <v>190</v>
      </c>
      <c r="B29" s="97" t="s">
        <v>191</v>
      </c>
      <c r="C29" s="30">
        <v>3056.3</v>
      </c>
      <c r="D29" s="30">
        <v>0</v>
      </c>
      <c r="E29" s="30">
        <f>F29-D29</f>
        <v>0</v>
      </c>
      <c r="F29" s="30">
        <v>0</v>
      </c>
      <c r="G29" s="14">
        <v>9360</v>
      </c>
    </row>
    <row r="30" spans="1:7" s="76" customFormat="1" ht="15.75" customHeight="1">
      <c r="A30" s="96" t="s">
        <v>23</v>
      </c>
      <c r="B30" s="97" t="s">
        <v>185</v>
      </c>
      <c r="C30" s="30"/>
      <c r="D30" s="30"/>
      <c r="E30" s="30"/>
      <c r="F30" s="30"/>
      <c r="G30" s="15"/>
    </row>
    <row r="31" spans="1:7" s="76" customFormat="1" ht="15.75" customHeight="1" thickBot="1">
      <c r="A31" s="146" t="s">
        <v>451</v>
      </c>
      <c r="B31" s="97"/>
      <c r="C31" s="30">
        <v>0</v>
      </c>
      <c r="D31" s="13">
        <v>0</v>
      </c>
      <c r="E31" s="30">
        <f>F31-D31</f>
        <v>69360</v>
      </c>
      <c r="F31" s="30">
        <v>69360</v>
      </c>
      <c r="G31" s="15">
        <v>0</v>
      </c>
    </row>
    <row r="32" spans="1:7" ht="19.5" thickBot="1" thickTop="1">
      <c r="A32" s="23" t="s">
        <v>24</v>
      </c>
      <c r="B32" s="25"/>
      <c r="C32" s="137">
        <f>SUM(C28:C31)</f>
        <v>13056.3</v>
      </c>
      <c r="D32" s="137">
        <f>SUM(D28:D31)</f>
        <v>0</v>
      </c>
      <c r="E32" s="137">
        <f>SUM(E28:E31)</f>
        <v>69360</v>
      </c>
      <c r="F32" s="137">
        <f>SUM(F28:F31)</f>
        <v>69360</v>
      </c>
      <c r="G32" s="137">
        <f>SUM(G28:G31)</f>
        <v>9360</v>
      </c>
    </row>
    <row r="33" spans="1:7" ht="18.75" thickTop="1">
      <c r="A33" s="26" t="s">
        <v>28</v>
      </c>
      <c r="B33" s="32"/>
      <c r="C33" s="6"/>
      <c r="D33" s="63"/>
      <c r="E33" s="63"/>
      <c r="F33" s="63"/>
      <c r="G33" s="7"/>
    </row>
    <row r="34" spans="1:8" ht="16.5" customHeight="1">
      <c r="A34" s="16" t="s">
        <v>44</v>
      </c>
      <c r="B34" s="40" t="s">
        <v>208</v>
      </c>
      <c r="C34" s="173">
        <v>53200</v>
      </c>
      <c r="D34" s="13">
        <v>0</v>
      </c>
      <c r="E34" s="30">
        <f>F34-D34</f>
        <v>0</v>
      </c>
      <c r="F34" s="30">
        <v>0</v>
      </c>
      <c r="G34" s="14">
        <v>0</v>
      </c>
      <c r="H34" s="61"/>
    </row>
    <row r="35" spans="1:7" ht="18.75" thickBot="1">
      <c r="A35" s="108" t="s">
        <v>30</v>
      </c>
      <c r="B35" s="34" t="s">
        <v>205</v>
      </c>
      <c r="C35" s="13">
        <v>23475</v>
      </c>
      <c r="D35" s="21">
        <v>0</v>
      </c>
      <c r="E35" s="30">
        <f>F35-D35</f>
        <v>0</v>
      </c>
      <c r="F35" s="21">
        <v>0</v>
      </c>
      <c r="G35" s="22">
        <v>0</v>
      </c>
    </row>
    <row r="36" spans="1:7" ht="19.5" thickBot="1" thickTop="1">
      <c r="A36" s="23" t="s">
        <v>32</v>
      </c>
      <c r="B36" s="25"/>
      <c r="C36" s="137">
        <f>SUM(C34:C35)</f>
        <v>76675</v>
      </c>
      <c r="D36" s="137">
        <f>SUM(D34:D35)</f>
        <v>0</v>
      </c>
      <c r="E36" s="137">
        <f>SUM(E34:E35)</f>
        <v>0</v>
      </c>
      <c r="F36" s="137">
        <f>SUM(F34:F35)</f>
        <v>0</v>
      </c>
      <c r="G36" s="137">
        <f>SUM(G34:G35)</f>
        <v>0</v>
      </c>
    </row>
    <row r="37" spans="1:8" ht="19.5" thickBot="1" thickTop="1">
      <c r="A37" s="23" t="s">
        <v>33</v>
      </c>
      <c r="B37" s="25"/>
      <c r="C37" s="137">
        <f>C36+C32+C26</f>
        <v>1690533.9700000002</v>
      </c>
      <c r="D37" s="137">
        <f>D36+D32+D26</f>
        <v>525014.51</v>
      </c>
      <c r="E37" s="137">
        <f>E36+E32+E26</f>
        <v>1221300.0100000002</v>
      </c>
      <c r="F37" s="137">
        <f>F36+F32+F26</f>
        <v>1746314.5200000003</v>
      </c>
      <c r="G37" s="137">
        <f>G36+G32+G26</f>
        <v>1691836.8000000003</v>
      </c>
      <c r="H37" s="61">
        <f>G37-F37</f>
        <v>-54477.71999999997</v>
      </c>
    </row>
    <row r="38" ht="12.75" customHeight="1" thickTop="1"/>
    <row r="39" spans="1:7" ht="18">
      <c r="A39" s="3" t="s">
        <v>34</v>
      </c>
      <c r="B39" s="35" t="s">
        <v>46</v>
      </c>
      <c r="F39" s="3" t="s">
        <v>35</v>
      </c>
      <c r="G39" s="35"/>
    </row>
    <row r="40" ht="12.75" customHeight="1"/>
    <row r="43" spans="1:7" ht="18" customHeight="1">
      <c r="A43" s="36" t="s">
        <v>316</v>
      </c>
      <c r="B43" s="265" t="s">
        <v>476</v>
      </c>
      <c r="C43" s="266"/>
      <c r="D43" s="169"/>
      <c r="E43" s="169"/>
      <c r="F43" s="263" t="s">
        <v>85</v>
      </c>
      <c r="G43" s="263"/>
    </row>
    <row r="44" spans="1:7" ht="18" customHeight="1">
      <c r="A44" s="80" t="s">
        <v>136</v>
      </c>
      <c r="B44" s="262" t="s">
        <v>477</v>
      </c>
      <c r="C44" s="262"/>
      <c r="D44" s="170"/>
      <c r="E44" s="170"/>
      <c r="F44" s="264" t="s">
        <v>97</v>
      </c>
      <c r="G44" s="264"/>
    </row>
    <row r="48" spans="6:7" ht="18">
      <c r="F48" s="37"/>
      <c r="G48" s="37"/>
    </row>
    <row r="49" spans="6:7" ht="18">
      <c r="F49" s="35"/>
      <c r="G49" s="35"/>
    </row>
  </sheetData>
  <sheetProtection/>
  <mergeCells count="12">
    <mergeCell ref="F43:G43"/>
    <mergeCell ref="B44:C44"/>
    <mergeCell ref="F44:G44"/>
    <mergeCell ref="B43:C43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26" right="0.26" top="0.71" bottom="0.25" header="0.41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6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I4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421875" style="3" customWidth="1"/>
    <col min="2" max="2" width="15.7109375" style="3" customWidth="1"/>
    <col min="3" max="7" width="18.28125" style="3" customWidth="1"/>
    <col min="8" max="8" width="15.2812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67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3"/>
      <c r="D10" s="63"/>
      <c r="E10" s="63"/>
      <c r="F10" s="63"/>
      <c r="G10" s="7"/>
    </row>
    <row r="11" spans="1:7" ht="18">
      <c r="A11" s="1" t="s">
        <v>1</v>
      </c>
      <c r="B11" s="9"/>
      <c r="C11" s="59"/>
      <c r="D11" s="59"/>
      <c r="E11" s="59"/>
      <c r="F11" s="59"/>
      <c r="G11" s="11"/>
    </row>
    <row r="12" spans="1:7" ht="18">
      <c r="A12" s="1" t="s">
        <v>2</v>
      </c>
      <c r="B12" s="13"/>
      <c r="C12" s="30"/>
      <c r="D12" s="30"/>
      <c r="E12" s="30"/>
      <c r="F12" s="30"/>
      <c r="G12" s="14"/>
    </row>
    <row r="13" spans="1:7" ht="18">
      <c r="A13" s="96" t="s">
        <v>91</v>
      </c>
      <c r="B13" s="97" t="s">
        <v>168</v>
      </c>
      <c r="C13" s="30">
        <v>2543472.27</v>
      </c>
      <c r="D13" s="30">
        <v>1242186</v>
      </c>
      <c r="E13" s="30">
        <f>F13-D13</f>
        <v>1758150</v>
      </c>
      <c r="F13" s="30">
        <v>3000336</v>
      </c>
      <c r="G13" s="14">
        <f>'[3]MPIO'!$E$16</f>
        <v>3000336</v>
      </c>
    </row>
    <row r="14" spans="1:7" ht="18">
      <c r="A14" s="1" t="s">
        <v>3</v>
      </c>
      <c r="B14" s="17"/>
      <c r="C14" s="30"/>
      <c r="D14" s="30"/>
      <c r="E14" s="30"/>
      <c r="F14" s="30"/>
      <c r="G14" s="14"/>
    </row>
    <row r="15" spans="1:7" ht="18">
      <c r="A15" s="96" t="s">
        <v>4</v>
      </c>
      <c r="B15" s="97" t="s">
        <v>170</v>
      </c>
      <c r="C15" s="30">
        <v>195656.11</v>
      </c>
      <c r="D15" s="30">
        <v>96000</v>
      </c>
      <c r="E15" s="30">
        <f>F15-D15</f>
        <v>144000</v>
      </c>
      <c r="F15" s="30">
        <v>240000</v>
      </c>
      <c r="G15" s="14">
        <f>'[3]MPIO'!$K$16</f>
        <v>240000</v>
      </c>
    </row>
    <row r="16" spans="1:7" ht="18">
      <c r="A16" s="96" t="s">
        <v>7</v>
      </c>
      <c r="B16" s="97" t="s">
        <v>173</v>
      </c>
      <c r="C16" s="30">
        <v>48000</v>
      </c>
      <c r="D16" s="30">
        <v>48000</v>
      </c>
      <c r="E16" s="30">
        <f>F16-D16</f>
        <v>12000</v>
      </c>
      <c r="F16" s="30">
        <v>60000</v>
      </c>
      <c r="G16" s="14">
        <f>'[3]MPIO'!$O$16</f>
        <v>60000</v>
      </c>
    </row>
    <row r="17" spans="1:7" ht="18">
      <c r="A17" s="96" t="s">
        <v>10</v>
      </c>
      <c r="B17" s="97" t="s">
        <v>175</v>
      </c>
      <c r="C17" s="30">
        <v>207031</v>
      </c>
      <c r="D17" s="30">
        <v>0</v>
      </c>
      <c r="E17" s="30">
        <f>F17-D17</f>
        <v>250028</v>
      </c>
      <c r="F17" s="30">
        <v>250028</v>
      </c>
      <c r="G17" s="14">
        <f>'[3]MPIO'!$M$16</f>
        <v>250028</v>
      </c>
    </row>
    <row r="18" spans="1:7" ht="18">
      <c r="A18" s="96" t="s">
        <v>9</v>
      </c>
      <c r="B18" s="97" t="s">
        <v>176</v>
      </c>
      <c r="C18" s="30">
        <v>40000</v>
      </c>
      <c r="D18" s="30">
        <v>0</v>
      </c>
      <c r="E18" s="30">
        <f>F18-D18</f>
        <v>50000</v>
      </c>
      <c r="F18" s="30">
        <v>50000</v>
      </c>
      <c r="G18" s="14">
        <f>'[3]MPIO'!$N$16</f>
        <v>50000</v>
      </c>
    </row>
    <row r="19" spans="1:7" ht="16.5" customHeight="1">
      <c r="A19" s="96" t="s">
        <v>267</v>
      </c>
      <c r="B19" s="97" t="s">
        <v>177</v>
      </c>
      <c r="C19" s="30">
        <v>207031</v>
      </c>
      <c r="D19" s="30">
        <v>207031</v>
      </c>
      <c r="E19" s="30">
        <f>F19-D19</f>
        <v>42997</v>
      </c>
      <c r="F19" s="30">
        <v>250028</v>
      </c>
      <c r="G19" s="14">
        <f>'[3]MPIO'!$L$16</f>
        <v>250028</v>
      </c>
    </row>
    <row r="20" spans="1:7" ht="18">
      <c r="A20" s="1" t="s">
        <v>48</v>
      </c>
      <c r="B20" s="17"/>
      <c r="C20" s="30"/>
      <c r="D20" s="30"/>
      <c r="E20" s="30"/>
      <c r="F20" s="30"/>
      <c r="G20" s="14"/>
    </row>
    <row r="21" spans="1:7" ht="18">
      <c r="A21" s="96" t="s">
        <v>178</v>
      </c>
      <c r="B21" s="97" t="s">
        <v>179</v>
      </c>
      <c r="C21" s="30">
        <v>305570.26</v>
      </c>
      <c r="D21" s="30">
        <v>149062.32</v>
      </c>
      <c r="E21" s="30">
        <f>F21-D21</f>
        <v>210978</v>
      </c>
      <c r="F21" s="30">
        <v>360040.32</v>
      </c>
      <c r="G21" s="14">
        <f>'[3]MPIO'!$G$16</f>
        <v>360040.31999999995</v>
      </c>
    </row>
    <row r="22" spans="1:7" ht="18">
      <c r="A22" s="96" t="s">
        <v>11</v>
      </c>
      <c r="B22" s="97" t="s">
        <v>182</v>
      </c>
      <c r="C22" s="30">
        <v>9800</v>
      </c>
      <c r="D22" s="30">
        <v>4800</v>
      </c>
      <c r="E22" s="30">
        <f>F22-D22</f>
        <v>55206.72</v>
      </c>
      <c r="F22" s="30">
        <v>60006.72</v>
      </c>
      <c r="G22" s="14">
        <f>'[3]MPIO'!$H$16</f>
        <v>60006.72</v>
      </c>
    </row>
    <row r="23" spans="1:8" ht="18">
      <c r="A23" s="96" t="s">
        <v>12</v>
      </c>
      <c r="B23" s="97" t="s">
        <v>183</v>
      </c>
      <c r="C23" s="30">
        <v>37224.34</v>
      </c>
      <c r="D23" s="30">
        <v>18154.2</v>
      </c>
      <c r="E23" s="30">
        <f>F23-D23</f>
        <v>26851.2</v>
      </c>
      <c r="F23" s="30">
        <v>45005.4</v>
      </c>
      <c r="G23" s="14">
        <f>'[3]MPIO'!$I$16</f>
        <v>60006.72</v>
      </c>
      <c r="H23" s="149">
        <f>G23-F23</f>
        <v>15001.32</v>
      </c>
    </row>
    <row r="24" spans="1:7" ht="18.75" thickBot="1">
      <c r="A24" s="98" t="s">
        <v>181</v>
      </c>
      <c r="B24" s="97" t="s">
        <v>184</v>
      </c>
      <c r="C24" s="30">
        <v>9800</v>
      </c>
      <c r="D24" s="21">
        <v>4800</v>
      </c>
      <c r="E24" s="30">
        <f>F24-D24</f>
        <v>7200</v>
      </c>
      <c r="F24" s="21">
        <v>12000</v>
      </c>
      <c r="G24" s="22">
        <f>'[3]MPIO'!$J$16</f>
        <v>12000</v>
      </c>
    </row>
    <row r="25" spans="1:9" ht="19.5" thickBot="1" thickTop="1">
      <c r="A25" s="23" t="s">
        <v>13</v>
      </c>
      <c r="B25" s="24"/>
      <c r="C25" s="137">
        <f>SUM(C13:C24)</f>
        <v>3603584.9799999995</v>
      </c>
      <c r="D25" s="137">
        <f>SUM(D13:D24)</f>
        <v>1770033.52</v>
      </c>
      <c r="E25" s="137">
        <f>SUM(E13:E24)</f>
        <v>2557410.9200000004</v>
      </c>
      <c r="F25" s="137">
        <f>SUM(F13:F24)</f>
        <v>4327444.44</v>
      </c>
      <c r="G25" s="137">
        <f>SUM(G13:G24)</f>
        <v>4342445.76</v>
      </c>
      <c r="H25" s="65"/>
      <c r="I25" s="61"/>
    </row>
    <row r="26" spans="1:8" ht="18.75" thickTop="1">
      <c r="A26" s="26" t="s">
        <v>272</v>
      </c>
      <c r="B26" s="27"/>
      <c r="C26" s="28"/>
      <c r="D26" s="28"/>
      <c r="E26" s="28"/>
      <c r="F26" s="28"/>
      <c r="G26" s="7"/>
      <c r="H26" s="61"/>
    </row>
    <row r="27" spans="1:7" ht="18">
      <c r="A27" s="16" t="s">
        <v>14</v>
      </c>
      <c r="B27" s="27" t="s">
        <v>186</v>
      </c>
      <c r="C27" s="30">
        <v>50000</v>
      </c>
      <c r="D27" s="13">
        <v>20000</v>
      </c>
      <c r="E27" s="30">
        <f aca="true" t="shared" si="0" ref="E27:E33">F27-D27</f>
        <v>40000</v>
      </c>
      <c r="F27" s="30">
        <v>60000</v>
      </c>
      <c r="G27" s="15">
        <v>0</v>
      </c>
    </row>
    <row r="28" spans="1:7" ht="18">
      <c r="A28" s="96" t="s">
        <v>190</v>
      </c>
      <c r="B28" s="97" t="s">
        <v>191</v>
      </c>
      <c r="C28" s="30">
        <v>2387186</v>
      </c>
      <c r="D28" s="13">
        <v>737301</v>
      </c>
      <c r="E28" s="30">
        <f t="shared" si="0"/>
        <v>1262699</v>
      </c>
      <c r="F28" s="30">
        <v>2000000</v>
      </c>
      <c r="G28" s="15">
        <v>3500000</v>
      </c>
    </row>
    <row r="29" spans="1:7" s="76" customFormat="1" ht="15.75" customHeight="1">
      <c r="A29" s="96" t="s">
        <v>115</v>
      </c>
      <c r="B29" s="97" t="s">
        <v>247</v>
      </c>
      <c r="C29" s="30">
        <v>8190</v>
      </c>
      <c r="D29" s="30">
        <v>0</v>
      </c>
      <c r="E29" s="30">
        <f t="shared" si="0"/>
        <v>20000</v>
      </c>
      <c r="F29" s="30">
        <v>20000</v>
      </c>
      <c r="G29" s="15">
        <v>0</v>
      </c>
    </row>
    <row r="30" spans="1:7" ht="18" hidden="1">
      <c r="A30" s="16" t="s">
        <v>17</v>
      </c>
      <c r="B30" s="17" t="s">
        <v>196</v>
      </c>
      <c r="C30" s="30">
        <v>0</v>
      </c>
      <c r="D30" s="13">
        <v>0</v>
      </c>
      <c r="E30" s="30">
        <f t="shared" si="0"/>
        <v>0</v>
      </c>
      <c r="F30" s="30">
        <v>0</v>
      </c>
      <c r="G30" s="15">
        <v>0</v>
      </c>
    </row>
    <row r="31" spans="1:7" ht="18">
      <c r="A31" s="16" t="s">
        <v>248</v>
      </c>
      <c r="B31" s="17" t="s">
        <v>227</v>
      </c>
      <c r="C31" s="30">
        <v>453300</v>
      </c>
      <c r="D31" s="30">
        <v>0</v>
      </c>
      <c r="E31" s="30">
        <f t="shared" si="0"/>
        <v>0</v>
      </c>
      <c r="F31" s="30">
        <v>0</v>
      </c>
      <c r="G31" s="15">
        <v>0</v>
      </c>
    </row>
    <row r="32" spans="1:7" s="76" customFormat="1" ht="15.75" customHeight="1" hidden="1">
      <c r="A32" s="96" t="s">
        <v>18</v>
      </c>
      <c r="B32" s="17" t="s">
        <v>197</v>
      </c>
      <c r="C32" s="30">
        <v>0</v>
      </c>
      <c r="D32" s="30">
        <v>0</v>
      </c>
      <c r="E32" s="30">
        <f t="shared" si="0"/>
        <v>0</v>
      </c>
      <c r="F32" s="30">
        <v>0</v>
      </c>
      <c r="G32" s="15">
        <v>0</v>
      </c>
    </row>
    <row r="33" spans="1:7" ht="18">
      <c r="A33" s="16" t="s">
        <v>43</v>
      </c>
      <c r="B33" s="17" t="s">
        <v>224</v>
      </c>
      <c r="C33" s="30">
        <v>63340</v>
      </c>
      <c r="D33" s="13">
        <v>24230</v>
      </c>
      <c r="E33" s="30">
        <f t="shared" si="0"/>
        <v>75770</v>
      </c>
      <c r="F33" s="30">
        <v>100000</v>
      </c>
      <c r="G33" s="15">
        <v>110852</v>
      </c>
    </row>
    <row r="34" spans="1:7" ht="18">
      <c r="A34" s="96" t="s">
        <v>23</v>
      </c>
      <c r="B34" s="97" t="s">
        <v>185</v>
      </c>
      <c r="C34" s="30"/>
      <c r="D34" s="30"/>
      <c r="E34" s="30"/>
      <c r="F34" s="30"/>
      <c r="G34" s="15"/>
    </row>
    <row r="35" spans="1:8" ht="18.75" thickBot="1">
      <c r="A35" s="144" t="s">
        <v>403</v>
      </c>
      <c r="B35" s="28"/>
      <c r="C35" s="30">
        <v>1069889.6</v>
      </c>
      <c r="D35" s="75">
        <v>0</v>
      </c>
      <c r="E35" s="30">
        <f>F35-D35</f>
        <v>1500000</v>
      </c>
      <c r="F35" s="21">
        <v>1500000</v>
      </c>
      <c r="G35" s="15">
        <v>5000000</v>
      </c>
      <c r="H35" s="61"/>
    </row>
    <row r="36" spans="1:7" ht="19.5" thickBot="1" thickTop="1">
      <c r="A36" s="23" t="s">
        <v>24</v>
      </c>
      <c r="B36" s="25"/>
      <c r="C36" s="137">
        <f>SUM(C27:C35)</f>
        <v>4031905.6</v>
      </c>
      <c r="D36" s="137">
        <f>SUM(D27:D35)</f>
        <v>781531</v>
      </c>
      <c r="E36" s="137">
        <f>SUM(E27:E35)</f>
        <v>2898469</v>
      </c>
      <c r="F36" s="137">
        <f>SUM(F27:F35)</f>
        <v>3680000</v>
      </c>
      <c r="G36" s="137">
        <f>SUM(G27:G35)</f>
        <v>8610852</v>
      </c>
    </row>
    <row r="37" spans="1:7" ht="18.75" thickTop="1">
      <c r="A37" s="26" t="s">
        <v>28</v>
      </c>
      <c r="B37" s="32"/>
      <c r="C37" s="28"/>
      <c r="D37" s="28"/>
      <c r="E37" s="28"/>
      <c r="F37" s="28"/>
      <c r="G37" s="41"/>
    </row>
    <row r="38" spans="1:7" ht="18.75" thickBot="1">
      <c r="A38" s="108" t="s">
        <v>44</v>
      </c>
      <c r="B38" s="109" t="s">
        <v>208</v>
      </c>
      <c r="C38" s="13">
        <v>116400</v>
      </c>
      <c r="D38" s="29">
        <v>0</v>
      </c>
      <c r="E38" s="30">
        <f>F38-D38</f>
        <v>0</v>
      </c>
      <c r="F38" s="30">
        <v>0</v>
      </c>
      <c r="G38" s="15">
        <v>0</v>
      </c>
    </row>
    <row r="39" spans="1:7" ht="19.5" thickBot="1" thickTop="1">
      <c r="A39" s="23" t="s">
        <v>32</v>
      </c>
      <c r="B39" s="25"/>
      <c r="C39" s="137">
        <f>SUM(C38:C38)</f>
        <v>116400</v>
      </c>
      <c r="D39" s="137">
        <f>SUM(D38:D38)</f>
        <v>0</v>
      </c>
      <c r="E39" s="137">
        <f>SUM(E38:E38)</f>
        <v>0</v>
      </c>
      <c r="F39" s="137">
        <f>SUM(F38:F38)</f>
        <v>0</v>
      </c>
      <c r="G39" s="137">
        <f>SUM(G38:G38)</f>
        <v>0</v>
      </c>
    </row>
    <row r="40" spans="1:8" ht="19.5" thickBot="1" thickTop="1">
      <c r="A40" s="23" t="s">
        <v>33</v>
      </c>
      <c r="B40" s="25"/>
      <c r="C40" s="137">
        <f>C39+C36+C25</f>
        <v>7751890.58</v>
      </c>
      <c r="D40" s="137">
        <f>D39+D36+D25</f>
        <v>2551564.52</v>
      </c>
      <c r="E40" s="137">
        <f>E39+E36+E25</f>
        <v>5455879.92</v>
      </c>
      <c r="F40" s="137">
        <f>F39+F36+F25</f>
        <v>8007444.44</v>
      </c>
      <c r="G40" s="137">
        <f>G39+G36+G25</f>
        <v>12953297.76</v>
      </c>
      <c r="H40" s="61">
        <f>G40-F40</f>
        <v>4945853.319999999</v>
      </c>
    </row>
    <row r="41" ht="18.75" thickTop="1"/>
    <row r="42" spans="1:7" ht="18">
      <c r="A42" s="3" t="s">
        <v>34</v>
      </c>
      <c r="B42" s="35" t="s">
        <v>46</v>
      </c>
      <c r="F42" s="3" t="s">
        <v>35</v>
      </c>
      <c r="G42" s="35"/>
    </row>
    <row r="46" spans="1:7" ht="18" customHeight="1">
      <c r="A46" s="36" t="s">
        <v>337</v>
      </c>
      <c r="B46" s="265" t="s">
        <v>476</v>
      </c>
      <c r="C46" s="266"/>
      <c r="D46" s="169"/>
      <c r="E46" s="169"/>
      <c r="F46" s="263" t="s">
        <v>85</v>
      </c>
      <c r="G46" s="263"/>
    </row>
    <row r="47" spans="1:7" ht="18" customHeight="1">
      <c r="A47" s="4" t="s">
        <v>82</v>
      </c>
      <c r="B47" s="262" t="s">
        <v>477</v>
      </c>
      <c r="C47" s="262"/>
      <c r="D47" s="170"/>
      <c r="E47" s="170"/>
      <c r="F47" s="264" t="s">
        <v>97</v>
      </c>
      <c r="G47" s="264"/>
    </row>
  </sheetData>
  <sheetProtection/>
  <mergeCells count="12">
    <mergeCell ref="F46:G46"/>
    <mergeCell ref="B47:C47"/>
    <mergeCell ref="F47:G47"/>
    <mergeCell ref="B46:C46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25" right="0.24" top="0.61" bottom="0.25" header="0.33" footer="0.25"/>
  <pageSetup horizontalDpi="300" verticalDpi="300" orientation="landscape" paperSize="9" scale="95" r:id="rId1"/>
  <headerFooter alignWithMargins="0">
    <oddFooter>&amp;CPage &amp;P of &amp;N</oddFooter>
  </headerFooter>
  <rowBreaks count="2" manualBreakCount="2">
    <brk id="25" max="6" man="1"/>
    <brk id="47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I5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8.28125" style="3" customWidth="1"/>
    <col min="2" max="2" width="17.57421875" style="3" customWidth="1"/>
    <col min="3" max="5" width="18.28125" style="51" customWidth="1"/>
    <col min="6" max="6" width="18.28125" style="3" customWidth="1"/>
    <col min="7" max="7" width="19.8515625" style="3" customWidth="1"/>
    <col min="8" max="8" width="12.421875" style="0" bestFit="1" customWidth="1"/>
    <col min="9" max="9" width="10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58</v>
      </c>
      <c r="B5" s="2"/>
      <c r="C5" s="50"/>
      <c r="D5" s="50"/>
      <c r="E5" s="50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175"/>
      <c r="D10" s="175"/>
      <c r="E10" s="175"/>
      <c r="F10" s="63"/>
      <c r="G10" s="7"/>
    </row>
    <row r="11" spans="1:7" ht="18">
      <c r="A11" s="1" t="s">
        <v>1</v>
      </c>
      <c r="B11" s="9"/>
      <c r="C11" s="48"/>
      <c r="D11" s="48"/>
      <c r="E11" s="48"/>
      <c r="F11" s="59"/>
      <c r="G11" s="11"/>
    </row>
    <row r="12" spans="1:7" ht="18">
      <c r="A12" s="1" t="s">
        <v>2</v>
      </c>
      <c r="B12" s="13"/>
      <c r="C12" s="48"/>
      <c r="D12" s="48"/>
      <c r="E12" s="48"/>
      <c r="F12" s="30"/>
      <c r="G12" s="14"/>
    </row>
    <row r="13" spans="1:7" ht="18">
      <c r="A13" s="96" t="s">
        <v>91</v>
      </c>
      <c r="B13" s="97" t="s">
        <v>168</v>
      </c>
      <c r="C13" s="30">
        <v>319296</v>
      </c>
      <c r="D13" s="30">
        <v>252129.79</v>
      </c>
      <c r="E13" s="30">
        <f>F13-D13</f>
        <v>554810.21</v>
      </c>
      <c r="F13" s="30">
        <v>806940</v>
      </c>
      <c r="G13" s="14">
        <f>'[3]SR'!$E$10</f>
        <v>806940</v>
      </c>
    </row>
    <row r="14" spans="1:7" s="76" customFormat="1" ht="15.75" customHeight="1">
      <c r="A14" s="96" t="s">
        <v>273</v>
      </c>
      <c r="B14" s="97" t="s">
        <v>169</v>
      </c>
      <c r="C14" s="30">
        <v>531264</v>
      </c>
      <c r="D14" s="30">
        <v>265632</v>
      </c>
      <c r="E14" s="30">
        <f>F14-D14</f>
        <v>265632</v>
      </c>
      <c r="F14" s="30">
        <v>531264</v>
      </c>
      <c r="G14" s="14">
        <f>'[3]SR'!$E$11</f>
        <v>531264</v>
      </c>
    </row>
    <row r="15" spans="1:7" ht="18">
      <c r="A15" s="1" t="s">
        <v>3</v>
      </c>
      <c r="B15" s="17"/>
      <c r="C15" s="30"/>
      <c r="D15" s="30"/>
      <c r="E15" s="30"/>
      <c r="F15" s="30"/>
      <c r="G15" s="14"/>
    </row>
    <row r="16" spans="1:7" ht="18">
      <c r="A16" s="96" t="s">
        <v>4</v>
      </c>
      <c r="B16" s="97" t="s">
        <v>170</v>
      </c>
      <c r="C16" s="30">
        <v>144000</v>
      </c>
      <c r="D16" s="30">
        <v>75130.48</v>
      </c>
      <c r="E16" s="30">
        <f aca="true" t="shared" si="0" ref="E16:E22">F16-D16</f>
        <v>92869.52</v>
      </c>
      <c r="F16" s="30">
        <v>168000</v>
      </c>
      <c r="G16" s="14">
        <f>'[3]SR'!$K$13</f>
        <v>168000</v>
      </c>
    </row>
    <row r="17" spans="1:7" ht="18">
      <c r="A17" s="96" t="s">
        <v>5</v>
      </c>
      <c r="B17" s="97" t="s">
        <v>171</v>
      </c>
      <c r="C17" s="30">
        <v>40000</v>
      </c>
      <c r="D17" s="30">
        <v>25000</v>
      </c>
      <c r="E17" s="30">
        <f t="shared" si="0"/>
        <v>35000</v>
      </c>
      <c r="F17" s="30">
        <v>60000</v>
      </c>
      <c r="G17" s="14">
        <f>'[3]SR'!$F$13</f>
        <v>60000</v>
      </c>
    </row>
    <row r="18" spans="1:7" ht="18">
      <c r="A18" s="16" t="s">
        <v>7</v>
      </c>
      <c r="B18" s="97" t="s">
        <v>173</v>
      </c>
      <c r="C18" s="30">
        <v>36000</v>
      </c>
      <c r="D18" s="30">
        <v>36000</v>
      </c>
      <c r="E18" s="30">
        <f t="shared" si="0"/>
        <v>6000</v>
      </c>
      <c r="F18" s="30">
        <v>42000</v>
      </c>
      <c r="G18" s="14">
        <f>'[3]SR'!$O$13</f>
        <v>42000</v>
      </c>
    </row>
    <row r="19" spans="1:7" ht="18" customHeight="1">
      <c r="A19" s="16" t="s">
        <v>444</v>
      </c>
      <c r="B19" s="17" t="s">
        <v>226</v>
      </c>
      <c r="C19" s="30">
        <v>1130476.1</v>
      </c>
      <c r="D19" s="30">
        <v>584000</v>
      </c>
      <c r="E19" s="30">
        <f t="shared" si="0"/>
        <v>616000</v>
      </c>
      <c r="F19" s="30">
        <v>1200000</v>
      </c>
      <c r="G19" s="14">
        <f>'[3]SR'!$P$12</f>
        <v>1200000</v>
      </c>
    </row>
    <row r="20" spans="1:7" ht="18">
      <c r="A20" s="96" t="s">
        <v>10</v>
      </c>
      <c r="B20" s="97" t="s">
        <v>175</v>
      </c>
      <c r="C20" s="30">
        <v>70880</v>
      </c>
      <c r="D20" s="30">
        <v>0</v>
      </c>
      <c r="E20" s="30">
        <f t="shared" si="0"/>
        <v>111517</v>
      </c>
      <c r="F20" s="30">
        <v>111517</v>
      </c>
      <c r="G20" s="14">
        <f>'[3]SR'!$M$13</f>
        <v>111517</v>
      </c>
    </row>
    <row r="21" spans="1:7" ht="18">
      <c r="A21" s="96" t="s">
        <v>9</v>
      </c>
      <c r="B21" s="97" t="s">
        <v>176</v>
      </c>
      <c r="C21" s="30">
        <v>30000</v>
      </c>
      <c r="D21" s="30">
        <v>0</v>
      </c>
      <c r="E21" s="30">
        <f t="shared" si="0"/>
        <v>35000</v>
      </c>
      <c r="F21" s="30">
        <v>35000</v>
      </c>
      <c r="G21" s="14">
        <f>'[3]SR'!$N$13</f>
        <v>35000</v>
      </c>
    </row>
    <row r="22" spans="1:7" ht="16.5" customHeight="1">
      <c r="A22" s="96" t="s">
        <v>267</v>
      </c>
      <c r="B22" s="97" t="s">
        <v>177</v>
      </c>
      <c r="C22" s="30">
        <v>70880</v>
      </c>
      <c r="D22" s="30">
        <v>70880</v>
      </c>
      <c r="E22" s="30">
        <f t="shared" si="0"/>
        <v>40637</v>
      </c>
      <c r="F22" s="30">
        <v>111517</v>
      </c>
      <c r="G22" s="14">
        <f>'[3]SR'!$L$13</f>
        <v>111517</v>
      </c>
    </row>
    <row r="23" spans="1:7" ht="18">
      <c r="A23" s="1" t="s">
        <v>48</v>
      </c>
      <c r="B23" s="17"/>
      <c r="C23" s="30"/>
      <c r="D23" s="30"/>
      <c r="E23" s="30"/>
      <c r="F23" s="30"/>
      <c r="G23" s="14"/>
    </row>
    <row r="24" spans="1:7" ht="18">
      <c r="A24" s="96" t="s">
        <v>178</v>
      </c>
      <c r="B24" s="97" t="s">
        <v>179</v>
      </c>
      <c r="C24" s="30">
        <v>102067.2</v>
      </c>
      <c r="D24" s="30">
        <v>62049.34</v>
      </c>
      <c r="E24" s="30">
        <f>F24-D24</f>
        <v>98535.14000000001</v>
      </c>
      <c r="F24" s="30">
        <v>160584.48</v>
      </c>
      <c r="G24" s="14">
        <f>'[3]SR'!$G$13</f>
        <v>160584.47999999998</v>
      </c>
    </row>
    <row r="25" spans="1:7" ht="18">
      <c r="A25" s="96" t="s">
        <v>11</v>
      </c>
      <c r="B25" s="97" t="s">
        <v>182</v>
      </c>
      <c r="C25" s="30">
        <v>7200</v>
      </c>
      <c r="D25" s="30">
        <v>3800</v>
      </c>
      <c r="E25" s="30">
        <f>F25-D25</f>
        <v>22964.08</v>
      </c>
      <c r="F25" s="30">
        <v>26764.08</v>
      </c>
      <c r="G25" s="14">
        <f>'[3]SR'!$H$13</f>
        <v>26764.08</v>
      </c>
    </row>
    <row r="26" spans="1:8" ht="18">
      <c r="A26" s="96" t="s">
        <v>12</v>
      </c>
      <c r="B26" s="97" t="s">
        <v>183</v>
      </c>
      <c r="C26" s="30">
        <v>12758.52</v>
      </c>
      <c r="D26" s="30">
        <v>7766.49</v>
      </c>
      <c r="E26" s="30">
        <f>F26-D26</f>
        <v>12306.750000000002</v>
      </c>
      <c r="F26" s="30">
        <v>20073.24</v>
      </c>
      <c r="G26" s="14">
        <f>'[3]SR'!$I$13</f>
        <v>26764.08</v>
      </c>
      <c r="H26" s="149">
        <f>G26-F26</f>
        <v>6690.84</v>
      </c>
    </row>
    <row r="27" spans="1:7" ht="18.75" thickBot="1">
      <c r="A27" s="98" t="s">
        <v>181</v>
      </c>
      <c r="B27" s="97" t="s">
        <v>184</v>
      </c>
      <c r="C27" s="30">
        <v>7200</v>
      </c>
      <c r="D27" s="21">
        <v>3800</v>
      </c>
      <c r="E27" s="30">
        <f>F27-D27</f>
        <v>4600</v>
      </c>
      <c r="F27" s="21">
        <v>8400</v>
      </c>
      <c r="G27" s="22">
        <f>'[3]SR'!$J$13</f>
        <v>8400</v>
      </c>
    </row>
    <row r="28" spans="1:9" ht="19.5" thickBot="1" thickTop="1">
      <c r="A28" s="23" t="s">
        <v>13</v>
      </c>
      <c r="B28" s="24"/>
      <c r="C28" s="137">
        <f>SUM(C13:C27)</f>
        <v>2502021.8200000003</v>
      </c>
      <c r="D28" s="137">
        <f>SUM(D13:D27)</f>
        <v>1386188.1</v>
      </c>
      <c r="E28" s="137">
        <f>SUM(E13:E27)</f>
        <v>1895871.7000000002</v>
      </c>
      <c r="F28" s="137">
        <f>SUM(F13:F27)</f>
        <v>3282059.8000000003</v>
      </c>
      <c r="G28" s="137">
        <f>SUM(G13:G27)</f>
        <v>3288750.64</v>
      </c>
      <c r="H28" s="61"/>
      <c r="I28" s="61"/>
    </row>
    <row r="29" spans="1:8" ht="18.75" thickTop="1">
      <c r="A29" s="26" t="s">
        <v>272</v>
      </c>
      <c r="B29" s="27"/>
      <c r="C29" s="47"/>
      <c r="D29" s="47"/>
      <c r="E29" s="47"/>
      <c r="F29" s="28"/>
      <c r="G29" s="7"/>
      <c r="H29" s="61"/>
    </row>
    <row r="30" spans="1:7" ht="18">
      <c r="A30" s="16" t="s">
        <v>14</v>
      </c>
      <c r="B30" s="27" t="s">
        <v>186</v>
      </c>
      <c r="C30" s="30">
        <v>25000</v>
      </c>
      <c r="D30" s="13">
        <v>0</v>
      </c>
      <c r="E30" s="30">
        <f aca="true" t="shared" si="1" ref="E30:E36">F30-D30</f>
        <v>0</v>
      </c>
      <c r="F30" s="72">
        <v>0</v>
      </c>
      <c r="G30" s="15">
        <v>0</v>
      </c>
    </row>
    <row r="31" spans="1:7" ht="18" hidden="1">
      <c r="A31" s="16" t="s">
        <v>15</v>
      </c>
      <c r="B31" s="103" t="s">
        <v>187</v>
      </c>
      <c r="C31" s="30">
        <v>0</v>
      </c>
      <c r="D31" s="13">
        <v>0</v>
      </c>
      <c r="E31" s="30">
        <f t="shared" si="1"/>
        <v>0</v>
      </c>
      <c r="F31" s="72">
        <v>0</v>
      </c>
      <c r="G31" s="15">
        <v>0</v>
      </c>
    </row>
    <row r="32" spans="1:7" ht="18" hidden="1">
      <c r="A32" s="16" t="s">
        <v>121</v>
      </c>
      <c r="B32" s="27" t="s">
        <v>255</v>
      </c>
      <c r="C32" s="30">
        <v>0</v>
      </c>
      <c r="D32" s="13">
        <v>0</v>
      </c>
      <c r="E32" s="30">
        <f t="shared" si="1"/>
        <v>0</v>
      </c>
      <c r="F32" s="72">
        <v>0</v>
      </c>
      <c r="G32" s="15">
        <v>0</v>
      </c>
    </row>
    <row r="33" spans="1:7" ht="18">
      <c r="A33" s="16" t="s">
        <v>190</v>
      </c>
      <c r="B33" s="27" t="s">
        <v>191</v>
      </c>
      <c r="C33" s="30">
        <v>492356.75</v>
      </c>
      <c r="D33" s="13">
        <v>493651.6</v>
      </c>
      <c r="E33" s="30">
        <f t="shared" si="1"/>
        <v>6348.400000000023</v>
      </c>
      <c r="F33" s="72">
        <f>500000</f>
        <v>500000</v>
      </c>
      <c r="G33" s="15">
        <v>500000</v>
      </c>
    </row>
    <row r="34" spans="1:7" ht="18">
      <c r="A34" s="16" t="s">
        <v>110</v>
      </c>
      <c r="B34" s="17" t="s">
        <v>200</v>
      </c>
      <c r="C34" s="30">
        <v>0</v>
      </c>
      <c r="D34" s="19">
        <v>1231669.14</v>
      </c>
      <c r="E34" s="30">
        <f>F34-D34</f>
        <v>1378330.86</v>
      </c>
      <c r="F34" s="75">
        <v>2610000</v>
      </c>
      <c r="G34" s="184">
        <v>2970000</v>
      </c>
    </row>
    <row r="35" spans="1:7" ht="18" hidden="1">
      <c r="A35" s="96">
        <v>5</v>
      </c>
      <c r="B35" s="97" t="s">
        <v>197</v>
      </c>
      <c r="C35" s="30">
        <v>0</v>
      </c>
      <c r="D35" s="13">
        <v>0</v>
      </c>
      <c r="E35" s="30">
        <f t="shared" si="1"/>
        <v>0</v>
      </c>
      <c r="F35" s="72">
        <v>0</v>
      </c>
      <c r="G35" s="15">
        <v>0</v>
      </c>
    </row>
    <row r="36" spans="1:7" ht="18">
      <c r="A36" s="16" t="s">
        <v>122</v>
      </c>
      <c r="B36" s="27" t="s">
        <v>201</v>
      </c>
      <c r="C36" s="30">
        <v>2316000</v>
      </c>
      <c r="D36" s="13">
        <v>1212000</v>
      </c>
      <c r="E36" s="30">
        <f t="shared" si="1"/>
        <v>1788000</v>
      </c>
      <c r="F36" s="72">
        <f>2950000+50000</f>
        <v>3000000</v>
      </c>
      <c r="G36" s="15">
        <v>3000000</v>
      </c>
    </row>
    <row r="37" spans="1:7" ht="18">
      <c r="A37" s="16" t="s">
        <v>23</v>
      </c>
      <c r="B37" s="27" t="s">
        <v>185</v>
      </c>
      <c r="C37" s="30"/>
      <c r="D37" s="13"/>
      <c r="E37" s="30"/>
      <c r="F37" s="72"/>
      <c r="G37" s="15"/>
    </row>
    <row r="38" spans="1:7" ht="18">
      <c r="A38" s="144" t="s">
        <v>439</v>
      </c>
      <c r="B38" s="27"/>
      <c r="C38" s="30">
        <v>0</v>
      </c>
      <c r="D38" s="13">
        <v>0</v>
      </c>
      <c r="E38" s="30">
        <f aca="true" t="shared" si="2" ref="E38:E45">F38-D38</f>
        <v>43200000</v>
      </c>
      <c r="F38" s="72">
        <v>43200000</v>
      </c>
      <c r="G38" s="15">
        <v>33110000</v>
      </c>
    </row>
    <row r="39" spans="1:7" ht="18">
      <c r="A39" s="144" t="s">
        <v>440</v>
      </c>
      <c r="B39" s="27"/>
      <c r="C39" s="30">
        <v>0</v>
      </c>
      <c r="D39" s="13">
        <v>0</v>
      </c>
      <c r="E39" s="30">
        <f t="shared" si="2"/>
        <v>100000</v>
      </c>
      <c r="F39" s="72">
        <v>100000</v>
      </c>
      <c r="G39" s="15">
        <v>100000</v>
      </c>
    </row>
    <row r="40" spans="1:7" ht="18">
      <c r="A40" s="144" t="s">
        <v>441</v>
      </c>
      <c r="B40" s="27"/>
      <c r="C40" s="30">
        <v>0</v>
      </c>
      <c r="D40" s="13">
        <v>0</v>
      </c>
      <c r="E40" s="30">
        <f t="shared" si="2"/>
        <v>12000000</v>
      </c>
      <c r="F40" s="72">
        <v>12000000</v>
      </c>
      <c r="G40" s="15">
        <v>27434000</v>
      </c>
    </row>
    <row r="41" spans="1:7" ht="18" hidden="1">
      <c r="A41" s="144" t="s">
        <v>363</v>
      </c>
      <c r="B41" s="27"/>
      <c r="C41" s="30">
        <v>0</v>
      </c>
      <c r="D41" s="13">
        <v>0</v>
      </c>
      <c r="E41" s="30">
        <f t="shared" si="2"/>
        <v>0</v>
      </c>
      <c r="F41" s="72">
        <v>0</v>
      </c>
      <c r="G41" s="15">
        <v>0</v>
      </c>
    </row>
    <row r="42" spans="1:7" ht="18" hidden="1">
      <c r="A42" s="144" t="s">
        <v>123</v>
      </c>
      <c r="B42" s="27"/>
      <c r="C42" s="30"/>
      <c r="D42" s="13">
        <v>0</v>
      </c>
      <c r="E42" s="30">
        <f t="shared" si="2"/>
        <v>0</v>
      </c>
      <c r="F42" s="72">
        <v>0</v>
      </c>
      <c r="G42" s="15">
        <v>0</v>
      </c>
    </row>
    <row r="43" spans="1:7" ht="18" hidden="1">
      <c r="A43" s="144" t="s">
        <v>124</v>
      </c>
      <c r="B43" s="27"/>
      <c r="C43" s="30"/>
      <c r="D43" s="13">
        <v>0</v>
      </c>
      <c r="E43" s="30">
        <f t="shared" si="2"/>
        <v>0</v>
      </c>
      <c r="F43" s="72">
        <v>0</v>
      </c>
      <c r="G43" s="15">
        <v>0</v>
      </c>
    </row>
    <row r="44" spans="1:7" ht="18.75" thickBot="1">
      <c r="A44" s="144" t="s">
        <v>330</v>
      </c>
      <c r="B44" s="27"/>
      <c r="C44" s="30">
        <v>9960775</v>
      </c>
      <c r="D44" s="13">
        <v>0</v>
      </c>
      <c r="E44" s="30">
        <f t="shared" si="2"/>
        <v>0</v>
      </c>
      <c r="F44" s="72">
        <v>0</v>
      </c>
      <c r="G44" s="15">
        <v>0</v>
      </c>
    </row>
    <row r="45" spans="1:7" ht="18.75" hidden="1" thickBot="1">
      <c r="A45" s="144" t="s">
        <v>125</v>
      </c>
      <c r="B45" s="27"/>
      <c r="C45" s="30"/>
      <c r="D45" s="13">
        <v>0</v>
      </c>
      <c r="E45" s="30">
        <f t="shared" si="2"/>
        <v>0</v>
      </c>
      <c r="F45" s="72">
        <v>0</v>
      </c>
      <c r="G45" s="15">
        <v>0</v>
      </c>
    </row>
    <row r="46" spans="1:7" ht="19.5" thickBot="1" thickTop="1">
      <c r="A46" s="23" t="s">
        <v>24</v>
      </c>
      <c r="B46" s="25"/>
      <c r="C46" s="137">
        <f>SUM(C30:C45)</f>
        <v>12794131.75</v>
      </c>
      <c r="D46" s="137">
        <f>SUM(D30:D45)</f>
        <v>2937320.7399999998</v>
      </c>
      <c r="E46" s="137">
        <f>SUM(E30:E45)</f>
        <v>58472679.26</v>
      </c>
      <c r="F46" s="137">
        <f>SUM(F30:F45)</f>
        <v>61410000</v>
      </c>
      <c r="G46" s="137">
        <f>SUM(G30:G45)</f>
        <v>67114000</v>
      </c>
    </row>
    <row r="47" spans="1:7" ht="18.75" customHeight="1" thickTop="1">
      <c r="A47" s="26" t="s">
        <v>28</v>
      </c>
      <c r="B47" s="32"/>
      <c r="C47" s="53"/>
      <c r="D47" s="53"/>
      <c r="E47" s="53"/>
      <c r="F47" s="6"/>
      <c r="G47" s="7"/>
    </row>
    <row r="48" spans="1:7" ht="18" hidden="1">
      <c r="A48" s="108" t="s">
        <v>44</v>
      </c>
      <c r="B48" s="109" t="s">
        <v>208</v>
      </c>
      <c r="C48" s="13">
        <v>0</v>
      </c>
      <c r="D48" s="29">
        <v>0</v>
      </c>
      <c r="E48" s="30">
        <f>F48-D48</f>
        <v>0</v>
      </c>
      <c r="F48" s="30">
        <v>0</v>
      </c>
      <c r="G48" s="15">
        <v>0</v>
      </c>
    </row>
    <row r="49" spans="1:8" ht="18.75" thickBot="1">
      <c r="A49" s="33" t="s">
        <v>77</v>
      </c>
      <c r="B49" s="34" t="s">
        <v>205</v>
      </c>
      <c r="C49" s="13">
        <v>198180</v>
      </c>
      <c r="D49" s="29">
        <v>0</v>
      </c>
      <c r="E49" s="30">
        <f>F49-D49</f>
        <v>0</v>
      </c>
      <c r="F49" s="21">
        <v>0</v>
      </c>
      <c r="G49" s="15">
        <v>0</v>
      </c>
      <c r="H49" s="154"/>
    </row>
    <row r="50" spans="1:7" ht="19.5" customHeight="1" thickBot="1" thickTop="1">
      <c r="A50" s="23" t="s">
        <v>32</v>
      </c>
      <c r="B50" s="25"/>
      <c r="C50" s="137">
        <f>SUM(C48:C49)</f>
        <v>198180</v>
      </c>
      <c r="D50" s="137">
        <f>SUM(D48:D49)</f>
        <v>0</v>
      </c>
      <c r="E50" s="137">
        <f>SUM(E48:E49)</f>
        <v>0</v>
      </c>
      <c r="F50" s="137">
        <f>SUM(F48:F49)</f>
        <v>0</v>
      </c>
      <c r="G50" s="137">
        <f>SUM(G48:G49)</f>
        <v>0</v>
      </c>
    </row>
    <row r="51" spans="1:8" ht="19.5" thickBot="1" thickTop="1">
      <c r="A51" s="23" t="s">
        <v>33</v>
      </c>
      <c r="B51" s="25"/>
      <c r="C51" s="137">
        <f>C50+C46+C28</f>
        <v>15494333.57</v>
      </c>
      <c r="D51" s="137">
        <f>D50+D46+D28</f>
        <v>4323508.84</v>
      </c>
      <c r="E51" s="137">
        <f>E50+E46+E28</f>
        <v>60368550.96</v>
      </c>
      <c r="F51" s="137">
        <f>F50+F46+F28</f>
        <v>64692059.8</v>
      </c>
      <c r="G51" s="137">
        <f>G50+G46+G28</f>
        <v>70402750.64</v>
      </c>
      <c r="H51" s="61">
        <f>G51-F51</f>
        <v>5710690.840000004</v>
      </c>
    </row>
    <row r="52" spans="3:5" ht="12" customHeight="1" thickTop="1">
      <c r="C52" s="3"/>
      <c r="D52" s="3"/>
      <c r="E52" s="3"/>
    </row>
    <row r="53" spans="1:8" ht="18">
      <c r="A53" s="3" t="s">
        <v>34</v>
      </c>
      <c r="B53" s="35" t="s">
        <v>46</v>
      </c>
      <c r="F53" s="3" t="s">
        <v>35</v>
      </c>
      <c r="G53" s="35"/>
      <c r="H53" s="156"/>
    </row>
    <row r="54" spans="3:5" ht="18">
      <c r="C54" s="3"/>
      <c r="D54" s="3"/>
      <c r="E54" s="3"/>
    </row>
    <row r="55" spans="3:5" ht="18">
      <c r="C55" s="3"/>
      <c r="D55" s="3"/>
      <c r="E55" s="3"/>
    </row>
    <row r="56" spans="1:7" ht="18" customHeight="1">
      <c r="A56" s="36" t="s">
        <v>127</v>
      </c>
      <c r="B56" s="265" t="s">
        <v>476</v>
      </c>
      <c r="C56" s="266"/>
      <c r="D56" s="169"/>
      <c r="E56" s="169"/>
      <c r="F56" s="263" t="s">
        <v>85</v>
      </c>
      <c r="G56" s="263"/>
    </row>
    <row r="57" spans="1:7" ht="18" customHeight="1">
      <c r="A57" s="80" t="s">
        <v>117</v>
      </c>
      <c r="B57" s="262" t="s">
        <v>477</v>
      </c>
      <c r="C57" s="262"/>
      <c r="D57" s="170"/>
      <c r="E57" s="170"/>
      <c r="F57" s="264" t="s">
        <v>97</v>
      </c>
      <c r="G57" s="264"/>
    </row>
  </sheetData>
  <sheetProtection/>
  <mergeCells count="12">
    <mergeCell ref="F56:G56"/>
    <mergeCell ref="B57:C57"/>
    <mergeCell ref="F57:G57"/>
    <mergeCell ref="B56:C56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3" right="0.21" top="0.68" bottom="0.25" header="0.31" footer="0.25"/>
  <pageSetup horizontalDpi="600" verticalDpi="600" orientation="landscape" paperSize="9" scale="90" r:id="rId1"/>
  <headerFooter alignWithMargins="0">
    <oddFooter>&amp;CPage &amp;P of &amp;N</oddFooter>
  </headerFooter>
  <rowBreaks count="2" manualBreakCount="2">
    <brk id="28" max="6" man="1"/>
    <brk id="58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50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2.421875" style="3" customWidth="1"/>
    <col min="2" max="2" width="15.7109375" style="3" customWidth="1"/>
    <col min="3" max="7" width="18.28125" style="3" customWidth="1"/>
    <col min="8" max="8" width="13.7109375" style="0" customWidth="1"/>
    <col min="9" max="9" width="10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96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3"/>
      <c r="D10" s="63"/>
      <c r="E10" s="63"/>
      <c r="F10" s="63"/>
      <c r="G10" s="7"/>
    </row>
    <row r="11" spans="1:7" ht="18">
      <c r="A11" s="1" t="s">
        <v>1</v>
      </c>
      <c r="B11" s="9"/>
      <c r="C11" s="59"/>
      <c r="D11" s="59"/>
      <c r="E11" s="59"/>
      <c r="F11" s="59"/>
      <c r="G11" s="11"/>
    </row>
    <row r="12" spans="1:7" ht="18">
      <c r="A12" s="1" t="s">
        <v>2</v>
      </c>
      <c r="B12" s="13"/>
      <c r="C12" s="30"/>
      <c r="D12" s="30"/>
      <c r="E12" s="30"/>
      <c r="F12" s="30"/>
      <c r="G12" s="14"/>
    </row>
    <row r="13" spans="1:7" ht="18">
      <c r="A13" s="96" t="s">
        <v>91</v>
      </c>
      <c r="B13" s="97" t="s">
        <v>168</v>
      </c>
      <c r="C13" s="30">
        <v>150494.35</v>
      </c>
      <c r="D13" s="30">
        <v>74796</v>
      </c>
      <c r="E13" s="30">
        <f>F13-D13</f>
        <v>891312</v>
      </c>
      <c r="F13" s="30">
        <v>966108</v>
      </c>
      <c r="G13" s="14">
        <f>'[3]PDAO'!$E$12</f>
        <v>966108</v>
      </c>
    </row>
    <row r="14" spans="1:7" ht="18">
      <c r="A14" s="1" t="s">
        <v>3</v>
      </c>
      <c r="B14" s="17"/>
      <c r="C14" s="30"/>
      <c r="D14" s="30"/>
      <c r="E14" s="30"/>
      <c r="F14" s="30"/>
      <c r="G14" s="14"/>
    </row>
    <row r="15" spans="1:7" ht="18">
      <c r="A15" s="96" t="s">
        <v>4</v>
      </c>
      <c r="B15" s="97" t="s">
        <v>170</v>
      </c>
      <c r="C15" s="30">
        <v>24086.96</v>
      </c>
      <c r="D15" s="30">
        <v>12000</v>
      </c>
      <c r="E15" s="30">
        <f>F15-D15</f>
        <v>84000</v>
      </c>
      <c r="F15" s="30">
        <v>96000</v>
      </c>
      <c r="G15" s="14">
        <f>'[3]PDAO'!$K$12</f>
        <v>96000</v>
      </c>
    </row>
    <row r="16" spans="1:7" ht="18">
      <c r="A16" s="96" t="s">
        <v>7</v>
      </c>
      <c r="B16" s="97" t="s">
        <v>173</v>
      </c>
      <c r="C16" s="30">
        <v>6000</v>
      </c>
      <c r="D16" s="30">
        <v>6000</v>
      </c>
      <c r="E16" s="30">
        <f>F16-D16</f>
        <v>18000</v>
      </c>
      <c r="F16" s="30">
        <v>24000</v>
      </c>
      <c r="G16" s="14">
        <f>'[3]PDAO'!$O$12</f>
        <v>24000</v>
      </c>
    </row>
    <row r="17" spans="1:7" ht="18">
      <c r="A17" s="96" t="s">
        <v>10</v>
      </c>
      <c r="B17" s="97" t="s">
        <v>175</v>
      </c>
      <c r="C17" s="30">
        <v>12466</v>
      </c>
      <c r="D17" s="30">
        <v>0</v>
      </c>
      <c r="E17" s="30">
        <f>F17-D17</f>
        <v>80509</v>
      </c>
      <c r="F17" s="30">
        <v>80509</v>
      </c>
      <c r="G17" s="14">
        <f>'[3]PDAO'!$M$12</f>
        <v>80509</v>
      </c>
    </row>
    <row r="18" spans="1:7" ht="18">
      <c r="A18" s="96" t="s">
        <v>9</v>
      </c>
      <c r="B18" s="97" t="s">
        <v>176</v>
      </c>
      <c r="C18" s="30">
        <v>5000</v>
      </c>
      <c r="D18" s="30">
        <v>0</v>
      </c>
      <c r="E18" s="30">
        <f>F18-D18</f>
        <v>20000</v>
      </c>
      <c r="F18" s="30">
        <v>20000</v>
      </c>
      <c r="G18" s="14">
        <f>'[3]PDAO'!$N$12</f>
        <v>20000</v>
      </c>
    </row>
    <row r="19" spans="1:7" ht="18">
      <c r="A19" s="96" t="s">
        <v>267</v>
      </c>
      <c r="B19" s="97" t="s">
        <v>177</v>
      </c>
      <c r="C19" s="30">
        <v>12466</v>
      </c>
      <c r="D19" s="30">
        <v>12466</v>
      </c>
      <c r="E19" s="30">
        <f>F19-D19</f>
        <v>68043</v>
      </c>
      <c r="F19" s="30">
        <v>80509</v>
      </c>
      <c r="G19" s="14">
        <f>'[3]PDAO'!$L$12</f>
        <v>80509</v>
      </c>
    </row>
    <row r="20" spans="1:7" ht="18">
      <c r="A20" s="1" t="s">
        <v>48</v>
      </c>
      <c r="B20" s="17"/>
      <c r="C20" s="30"/>
      <c r="D20" s="30"/>
      <c r="E20" s="30"/>
      <c r="F20" s="30"/>
      <c r="G20" s="14"/>
    </row>
    <row r="21" spans="1:7" ht="18">
      <c r="A21" s="96" t="s">
        <v>178</v>
      </c>
      <c r="B21" s="97" t="s">
        <v>179</v>
      </c>
      <c r="C21" s="30">
        <v>17951.04</v>
      </c>
      <c r="D21" s="30">
        <v>8975.52</v>
      </c>
      <c r="E21" s="30">
        <f>F21-D21</f>
        <v>106957.44</v>
      </c>
      <c r="F21" s="30">
        <v>115932.96</v>
      </c>
      <c r="G21" s="14">
        <f>'[3]PDAO'!$G$12</f>
        <v>115932.95999999999</v>
      </c>
    </row>
    <row r="22" spans="1:7" ht="18">
      <c r="A22" s="96" t="s">
        <v>11</v>
      </c>
      <c r="B22" s="97" t="s">
        <v>182</v>
      </c>
      <c r="C22" s="30">
        <v>1200</v>
      </c>
      <c r="D22" s="30">
        <v>600</v>
      </c>
      <c r="E22" s="30">
        <f>F22-D22</f>
        <v>18722.16</v>
      </c>
      <c r="F22" s="30">
        <v>19322.16</v>
      </c>
      <c r="G22" s="14">
        <f>'[3]PDAO'!$H$12</f>
        <v>19322.160000000003</v>
      </c>
    </row>
    <row r="23" spans="1:8" ht="18">
      <c r="A23" s="96" t="s">
        <v>12</v>
      </c>
      <c r="B23" s="97" t="s">
        <v>183</v>
      </c>
      <c r="C23" s="30">
        <v>2243.88</v>
      </c>
      <c r="D23" s="30">
        <v>1121.94</v>
      </c>
      <c r="E23" s="30">
        <f>F23-D23</f>
        <v>13369.74</v>
      </c>
      <c r="F23" s="30">
        <v>14491.68</v>
      </c>
      <c r="G23" s="14">
        <f>'[3]PDAO'!$I$12</f>
        <v>19322.160000000003</v>
      </c>
      <c r="H23" s="149">
        <f>G23-F23</f>
        <v>4830.480000000003</v>
      </c>
    </row>
    <row r="24" spans="1:7" ht="18.75" thickBot="1">
      <c r="A24" s="98" t="s">
        <v>181</v>
      </c>
      <c r="B24" s="97" t="s">
        <v>184</v>
      </c>
      <c r="C24" s="30">
        <v>1200</v>
      </c>
      <c r="D24" s="21">
        <v>600</v>
      </c>
      <c r="E24" s="30">
        <f>F24-D24</f>
        <v>4200</v>
      </c>
      <c r="F24" s="21">
        <v>4800</v>
      </c>
      <c r="G24" s="22">
        <f>'[3]PDAO'!$J$12</f>
        <v>4800</v>
      </c>
    </row>
    <row r="25" spans="1:9" ht="19.5" thickBot="1" thickTop="1">
      <c r="A25" s="23" t="s">
        <v>13</v>
      </c>
      <c r="B25" s="24"/>
      <c r="C25" s="137">
        <f>SUM(C13:C24)</f>
        <v>233108.23</v>
      </c>
      <c r="D25" s="137">
        <f>SUM(D13:D24)</f>
        <v>116559.46</v>
      </c>
      <c r="E25" s="137">
        <f>SUM(E13:E24)</f>
        <v>1305113.3399999999</v>
      </c>
      <c r="F25" s="137">
        <f>SUM(F13:F24)</f>
        <v>1421672.7999999998</v>
      </c>
      <c r="G25" s="137">
        <f>SUM(G13:G24)</f>
        <v>1426503.2799999998</v>
      </c>
      <c r="H25" s="61"/>
      <c r="I25" s="61"/>
    </row>
    <row r="26" spans="1:7" ht="18.75" thickTop="1">
      <c r="A26" s="26" t="s">
        <v>272</v>
      </c>
      <c r="B26" s="27"/>
      <c r="C26" s="63"/>
      <c r="D26" s="63"/>
      <c r="E26" s="63"/>
      <c r="F26" s="63"/>
      <c r="G26" s="7"/>
    </row>
    <row r="27" spans="1:7" s="78" customFormat="1" ht="18">
      <c r="A27" s="96" t="s">
        <v>15</v>
      </c>
      <c r="B27" s="103" t="s">
        <v>187</v>
      </c>
      <c r="C27" s="30">
        <v>0</v>
      </c>
      <c r="D27" s="93">
        <v>0</v>
      </c>
      <c r="E27" s="30">
        <f aca="true" t="shared" si="0" ref="E27:E33">F27-D27</f>
        <v>100000</v>
      </c>
      <c r="F27" s="118">
        <v>100000</v>
      </c>
      <c r="G27" s="95">
        <v>80000</v>
      </c>
    </row>
    <row r="28" spans="1:8" ht="15.75" customHeight="1">
      <c r="A28" s="16" t="s">
        <v>16</v>
      </c>
      <c r="B28" s="17" t="s">
        <v>218</v>
      </c>
      <c r="C28" s="30">
        <v>33153</v>
      </c>
      <c r="D28" s="30">
        <v>31632</v>
      </c>
      <c r="E28" s="30">
        <f t="shared" si="0"/>
        <v>68368</v>
      </c>
      <c r="F28" s="30">
        <v>100000</v>
      </c>
      <c r="G28" s="15">
        <v>0</v>
      </c>
      <c r="H28" s="61"/>
    </row>
    <row r="29" spans="1:7" s="78" customFormat="1" ht="18">
      <c r="A29" s="96" t="s">
        <v>190</v>
      </c>
      <c r="B29" s="97" t="s">
        <v>191</v>
      </c>
      <c r="C29" s="30">
        <v>400780</v>
      </c>
      <c r="D29" s="93">
        <v>224214</v>
      </c>
      <c r="E29" s="30">
        <f t="shared" si="0"/>
        <v>35786</v>
      </c>
      <c r="F29" s="118">
        <v>260000</v>
      </c>
      <c r="G29" s="95">
        <v>170000</v>
      </c>
    </row>
    <row r="30" spans="1:7" ht="16.5" customHeight="1" hidden="1">
      <c r="A30" s="16" t="s">
        <v>231</v>
      </c>
      <c r="B30" s="17" t="s">
        <v>193</v>
      </c>
      <c r="C30" s="30">
        <v>0</v>
      </c>
      <c r="D30" s="30">
        <v>0</v>
      </c>
      <c r="E30" s="30">
        <f t="shared" si="0"/>
        <v>0</v>
      </c>
      <c r="F30" s="30">
        <v>0</v>
      </c>
      <c r="G30" s="15">
        <v>0</v>
      </c>
    </row>
    <row r="31" spans="1:7" s="78" customFormat="1" ht="18">
      <c r="A31" s="96" t="s">
        <v>113</v>
      </c>
      <c r="B31" s="97" t="s">
        <v>200</v>
      </c>
      <c r="C31" s="30">
        <v>0</v>
      </c>
      <c r="D31" s="93">
        <v>0</v>
      </c>
      <c r="E31" s="30">
        <f t="shared" si="0"/>
        <v>30000</v>
      </c>
      <c r="F31" s="118">
        <v>30000</v>
      </c>
      <c r="G31" s="95">
        <v>0</v>
      </c>
    </row>
    <row r="32" spans="1:7" s="78" customFormat="1" ht="18">
      <c r="A32" s="16" t="s">
        <v>248</v>
      </c>
      <c r="B32" s="17" t="s">
        <v>227</v>
      </c>
      <c r="C32" s="30">
        <v>61753.25</v>
      </c>
      <c r="D32" s="30">
        <v>49479.48</v>
      </c>
      <c r="E32" s="30">
        <f t="shared" si="0"/>
        <v>50520.52</v>
      </c>
      <c r="F32" s="118">
        <v>100000</v>
      </c>
      <c r="G32" s="95">
        <v>200000</v>
      </c>
    </row>
    <row r="33" spans="1:8" s="78" customFormat="1" ht="18">
      <c r="A33" s="96" t="s">
        <v>18</v>
      </c>
      <c r="B33" s="97" t="s">
        <v>197</v>
      </c>
      <c r="C33" s="30">
        <v>0</v>
      </c>
      <c r="D33" s="93">
        <v>0</v>
      </c>
      <c r="E33" s="30">
        <f t="shared" si="0"/>
        <v>80000</v>
      </c>
      <c r="F33" s="118">
        <v>80000</v>
      </c>
      <c r="G33" s="95">
        <v>0</v>
      </c>
      <c r="H33" s="228">
        <v>50000</v>
      </c>
    </row>
    <row r="34" spans="1:7" ht="16.5" customHeight="1">
      <c r="A34" s="31" t="s">
        <v>23</v>
      </c>
      <c r="B34" s="27" t="s">
        <v>185</v>
      </c>
      <c r="C34" s="30"/>
      <c r="D34" s="30"/>
      <c r="E34" s="30"/>
      <c r="F34" s="30"/>
      <c r="G34" s="15"/>
    </row>
    <row r="35" spans="1:7" s="78" customFormat="1" ht="18">
      <c r="A35" s="146" t="s">
        <v>463</v>
      </c>
      <c r="B35" s="117"/>
      <c r="C35" s="30">
        <v>0</v>
      </c>
      <c r="D35" s="30">
        <v>23340</v>
      </c>
      <c r="E35" s="30">
        <f>F35-D35</f>
        <v>276660</v>
      </c>
      <c r="F35" s="30">
        <v>300000</v>
      </c>
      <c r="G35" s="15">
        <v>340000</v>
      </c>
    </row>
    <row r="36" spans="1:7" s="78" customFormat="1" ht="18">
      <c r="A36" s="146" t="s">
        <v>133</v>
      </c>
      <c r="B36" s="117"/>
      <c r="C36" s="30">
        <v>300000</v>
      </c>
      <c r="D36" s="30">
        <v>0</v>
      </c>
      <c r="E36" s="30">
        <f>F36-D36</f>
        <v>200000</v>
      </c>
      <c r="F36" s="30">
        <v>200000</v>
      </c>
      <c r="G36" s="15">
        <v>200000</v>
      </c>
    </row>
    <row r="37" spans="1:7" s="78" customFormat="1" ht="18.75" thickBot="1">
      <c r="A37" s="146" t="s">
        <v>464</v>
      </c>
      <c r="B37" s="117"/>
      <c r="C37" s="30">
        <v>0</v>
      </c>
      <c r="D37" s="21">
        <v>0</v>
      </c>
      <c r="E37" s="30">
        <f>F37-D37</f>
        <v>200000</v>
      </c>
      <c r="F37" s="21">
        <v>200000</v>
      </c>
      <c r="G37" s="181">
        <v>100000</v>
      </c>
    </row>
    <row r="38" spans="1:7" ht="19.5" thickBot="1" thickTop="1">
      <c r="A38" s="23" t="s">
        <v>24</v>
      </c>
      <c r="B38" s="25"/>
      <c r="C38" s="137">
        <f>SUM(C27:C37)</f>
        <v>795686.25</v>
      </c>
      <c r="D38" s="137">
        <f>SUM(D27:D37)</f>
        <v>328665.48</v>
      </c>
      <c r="E38" s="137">
        <f>SUM(E27:E37)</f>
        <v>1041334.52</v>
      </c>
      <c r="F38" s="137">
        <f>SUM(F27:F37)</f>
        <v>1370000</v>
      </c>
      <c r="G38" s="137">
        <f>SUM(G27:G37)</f>
        <v>1090000</v>
      </c>
    </row>
    <row r="39" spans="1:7" ht="18.75" thickTop="1">
      <c r="A39" s="5" t="s">
        <v>28</v>
      </c>
      <c r="B39" s="67"/>
      <c r="C39" s="49"/>
      <c r="D39" s="49"/>
      <c r="E39" s="49"/>
      <c r="F39" s="6"/>
      <c r="G39" s="138"/>
    </row>
    <row r="40" spans="1:7" ht="18.75" thickBot="1">
      <c r="A40" s="33" t="s">
        <v>29</v>
      </c>
      <c r="B40" s="34" t="s">
        <v>206</v>
      </c>
      <c r="C40" s="30">
        <v>0</v>
      </c>
      <c r="D40" s="30">
        <v>30000</v>
      </c>
      <c r="E40" s="30">
        <f>F40-D40</f>
        <v>20000</v>
      </c>
      <c r="F40" s="30">
        <v>50000</v>
      </c>
      <c r="G40" s="14">
        <v>0</v>
      </c>
    </row>
    <row r="41" spans="1:7" ht="18.75" hidden="1" thickBot="1">
      <c r="A41" s="108" t="s">
        <v>209</v>
      </c>
      <c r="B41" s="109" t="s">
        <v>207</v>
      </c>
      <c r="C41" s="13">
        <v>0</v>
      </c>
      <c r="D41" s="13">
        <v>0</v>
      </c>
      <c r="E41" s="30">
        <f>F41-D41</f>
        <v>0</v>
      </c>
      <c r="F41" s="13">
        <v>0</v>
      </c>
      <c r="G41" s="14">
        <v>0</v>
      </c>
    </row>
    <row r="42" spans="1:7" s="78" customFormat="1" ht="18.75" hidden="1" thickBot="1">
      <c r="A42" s="16" t="s">
        <v>262</v>
      </c>
      <c r="B42" s="40" t="s">
        <v>263</v>
      </c>
      <c r="C42" s="30">
        <v>0</v>
      </c>
      <c r="D42" s="30">
        <v>0</v>
      </c>
      <c r="E42" s="30">
        <f>F42-D42</f>
        <v>0</v>
      </c>
      <c r="F42" s="30">
        <v>0</v>
      </c>
      <c r="G42" s="14">
        <v>0</v>
      </c>
    </row>
    <row r="43" spans="1:8" ht="19.5" thickBot="1" thickTop="1">
      <c r="A43" s="23" t="s">
        <v>32</v>
      </c>
      <c r="B43" s="25"/>
      <c r="C43" s="137">
        <f>SUM(C40:C42)</f>
        <v>0</v>
      </c>
      <c r="D43" s="137">
        <f>SUM(D40:D42)</f>
        <v>30000</v>
      </c>
      <c r="E43" s="137">
        <f>SUM(E40:E42)</f>
        <v>20000</v>
      </c>
      <c r="F43" s="137">
        <f>SUM(F40:F42)</f>
        <v>50000</v>
      </c>
      <c r="G43" s="137">
        <f>SUM(G40:G42)</f>
        <v>0</v>
      </c>
      <c r="H43" s="156"/>
    </row>
    <row r="44" spans="1:8" ht="19.5" thickBot="1" thickTop="1">
      <c r="A44" s="23" t="s">
        <v>33</v>
      </c>
      <c r="B44" s="25"/>
      <c r="C44" s="137">
        <f>C38+C25+C43</f>
        <v>1028794.48</v>
      </c>
      <c r="D44" s="137">
        <f>D38+D25+D43</f>
        <v>475224.94</v>
      </c>
      <c r="E44" s="137">
        <f>E38+E25+E43</f>
        <v>2366447.86</v>
      </c>
      <c r="F44" s="137">
        <f>F38+F25+F43</f>
        <v>2841672.8</v>
      </c>
      <c r="G44" s="137">
        <f>G38+G25+G43</f>
        <v>2516503.28</v>
      </c>
      <c r="H44" s="61">
        <f>G44-F44</f>
        <v>-325169.52</v>
      </c>
    </row>
    <row r="45" ht="9.75" customHeight="1" thickTop="1"/>
    <row r="46" spans="1:7" ht="18">
      <c r="A46" s="3" t="s">
        <v>34</v>
      </c>
      <c r="B46" s="35" t="s">
        <v>46</v>
      </c>
      <c r="E46" s="35" t="s">
        <v>35</v>
      </c>
      <c r="F46" s="35"/>
      <c r="G46" s="35"/>
    </row>
    <row r="47" spans="2:7" ht="16.5" customHeight="1">
      <c r="B47" s="35"/>
      <c r="F47" s="35"/>
      <c r="G47" s="35"/>
    </row>
    <row r="48" ht="16.5" customHeight="1"/>
    <row r="49" spans="1:7" ht="18" customHeight="1">
      <c r="A49" s="203" t="s">
        <v>435</v>
      </c>
      <c r="B49" s="265" t="s">
        <v>476</v>
      </c>
      <c r="C49" s="266"/>
      <c r="D49" s="168"/>
      <c r="E49" s="263" t="s">
        <v>85</v>
      </c>
      <c r="F49" s="263"/>
      <c r="G49" s="263"/>
    </row>
    <row r="50" spans="1:7" ht="18" customHeight="1">
      <c r="A50" s="4" t="s">
        <v>334</v>
      </c>
      <c r="B50" s="262" t="s">
        <v>477</v>
      </c>
      <c r="C50" s="262"/>
      <c r="D50" s="170"/>
      <c r="E50" s="264" t="s">
        <v>97</v>
      </c>
      <c r="F50" s="264"/>
      <c r="G50" s="264"/>
    </row>
  </sheetData>
  <sheetProtection/>
  <mergeCells count="12">
    <mergeCell ref="B50:C50"/>
    <mergeCell ref="B49:C49"/>
    <mergeCell ref="E49:G49"/>
    <mergeCell ref="E50:G50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22" right="0.32" top="0.68" bottom="0.25" header="0.25" footer="0.25"/>
  <pageSetup horizontalDpi="300" verticalDpi="300" orientation="landscape" paperSize="9" scale="95" r:id="rId1"/>
  <headerFooter alignWithMargins="0">
    <oddFooter>&amp;CPage &amp;P of &amp;N</oddFooter>
  </headerFooter>
  <rowBreaks count="2" manualBreakCount="2">
    <brk id="25" max="4" man="1"/>
    <brk id="51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I50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00390625" style="3" customWidth="1"/>
    <col min="2" max="2" width="15.7109375" style="3" customWidth="1"/>
    <col min="3" max="7" width="18.28125" style="3" customWidth="1"/>
    <col min="8" max="8" width="15.28125" style="0" customWidth="1"/>
    <col min="9" max="9" width="10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63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"/>
      <c r="G10" s="7"/>
    </row>
    <row r="11" spans="1:7" ht="18">
      <c r="A11" s="1" t="s">
        <v>1</v>
      </c>
      <c r="B11" s="9"/>
      <c r="C11" s="10"/>
      <c r="D11" s="59"/>
      <c r="E11" s="59"/>
      <c r="F11" s="59"/>
      <c r="G11" s="11"/>
    </row>
    <row r="12" spans="1:7" ht="18">
      <c r="A12" s="1" t="s">
        <v>2</v>
      </c>
      <c r="B12" s="13"/>
      <c r="C12" s="13"/>
      <c r="D12" s="30"/>
      <c r="E12" s="30"/>
      <c r="F12" s="30"/>
      <c r="G12" s="14"/>
    </row>
    <row r="13" spans="1:7" ht="18">
      <c r="A13" s="96" t="s">
        <v>91</v>
      </c>
      <c r="B13" s="97" t="s">
        <v>168</v>
      </c>
      <c r="C13" s="30">
        <v>1004332.23</v>
      </c>
      <c r="D13" s="30">
        <v>482496</v>
      </c>
      <c r="E13" s="30">
        <f>F13-D13</f>
        <v>944088</v>
      </c>
      <c r="F13" s="30">
        <v>1426584</v>
      </c>
      <c r="G13" s="14">
        <f>'[3]SDO'!$E$12</f>
        <v>1426584</v>
      </c>
    </row>
    <row r="14" spans="1:7" ht="18">
      <c r="A14" s="1" t="s">
        <v>3</v>
      </c>
      <c r="B14" s="17"/>
      <c r="C14" s="30"/>
      <c r="D14" s="30"/>
      <c r="E14" s="30"/>
      <c r="F14" s="30"/>
      <c r="G14" s="14"/>
    </row>
    <row r="15" spans="1:7" ht="18">
      <c r="A15" s="96" t="s">
        <v>4</v>
      </c>
      <c r="B15" s="97" t="s">
        <v>170</v>
      </c>
      <c r="C15" s="30">
        <v>100090.91</v>
      </c>
      <c r="D15" s="30">
        <v>48000</v>
      </c>
      <c r="E15" s="30">
        <f>F15-D15</f>
        <v>96000</v>
      </c>
      <c r="F15" s="30">
        <v>144000</v>
      </c>
      <c r="G15" s="14">
        <f>'[3]SDO'!$K$12</f>
        <v>144000</v>
      </c>
    </row>
    <row r="16" spans="1:7" ht="18">
      <c r="A16" s="96" t="s">
        <v>7</v>
      </c>
      <c r="B16" s="97" t="s">
        <v>173</v>
      </c>
      <c r="C16" s="30">
        <v>24000</v>
      </c>
      <c r="D16" s="30">
        <v>24000</v>
      </c>
      <c r="E16" s="30">
        <f>F16-D16</f>
        <v>12000</v>
      </c>
      <c r="F16" s="30">
        <v>36000</v>
      </c>
      <c r="G16" s="14">
        <f>'[3]SDO'!$O$12</f>
        <v>36000</v>
      </c>
    </row>
    <row r="17" spans="1:7" ht="18">
      <c r="A17" s="96" t="s">
        <v>10</v>
      </c>
      <c r="B17" s="97" t="s">
        <v>175</v>
      </c>
      <c r="C17" s="30">
        <v>80416</v>
      </c>
      <c r="D17" s="30">
        <v>0</v>
      </c>
      <c r="E17" s="30">
        <f>F17-D17</f>
        <v>118882</v>
      </c>
      <c r="F17" s="30">
        <v>118882</v>
      </c>
      <c r="G17" s="14">
        <f>'[3]SDO'!$M$12</f>
        <v>118882</v>
      </c>
    </row>
    <row r="18" spans="1:7" ht="18">
      <c r="A18" s="96" t="s">
        <v>9</v>
      </c>
      <c r="B18" s="97" t="s">
        <v>176</v>
      </c>
      <c r="C18" s="30">
        <v>20000</v>
      </c>
      <c r="D18" s="30">
        <v>0</v>
      </c>
      <c r="E18" s="30">
        <f>F18-D18</f>
        <v>30000</v>
      </c>
      <c r="F18" s="30">
        <v>30000</v>
      </c>
      <c r="G18" s="14">
        <f>'[3]SDO'!$N$12</f>
        <v>30000</v>
      </c>
    </row>
    <row r="19" spans="1:7" ht="18">
      <c r="A19" s="96" t="s">
        <v>267</v>
      </c>
      <c r="B19" s="97" t="s">
        <v>177</v>
      </c>
      <c r="C19" s="30">
        <v>80416</v>
      </c>
      <c r="D19" s="30">
        <v>80416</v>
      </c>
      <c r="E19" s="30">
        <f>F19-D19</f>
        <v>38466</v>
      </c>
      <c r="F19" s="30">
        <v>118882</v>
      </c>
      <c r="G19" s="14">
        <f>'[3]SDO'!$L$12</f>
        <v>118882</v>
      </c>
    </row>
    <row r="20" spans="1:7" ht="18">
      <c r="A20" s="1" t="s">
        <v>48</v>
      </c>
      <c r="B20" s="17"/>
      <c r="C20" s="30"/>
      <c r="D20" s="30"/>
      <c r="E20" s="30"/>
      <c r="F20" s="30"/>
      <c r="G20" s="14"/>
    </row>
    <row r="21" spans="1:7" ht="18">
      <c r="A21" s="96" t="s">
        <v>178</v>
      </c>
      <c r="B21" s="97" t="s">
        <v>179</v>
      </c>
      <c r="C21" s="30">
        <v>120489.41</v>
      </c>
      <c r="D21" s="30">
        <v>57899.52</v>
      </c>
      <c r="E21" s="30">
        <f>F21-D21</f>
        <v>113290.56</v>
      </c>
      <c r="F21" s="30">
        <v>171190.08</v>
      </c>
      <c r="G21" s="14">
        <f>'[3]SDO'!$G$12</f>
        <v>171190.08000000002</v>
      </c>
    </row>
    <row r="22" spans="1:7" ht="18">
      <c r="A22" s="96" t="s">
        <v>11</v>
      </c>
      <c r="B22" s="97" t="s">
        <v>182</v>
      </c>
      <c r="C22" s="30">
        <v>5000</v>
      </c>
      <c r="D22" s="30">
        <v>2400</v>
      </c>
      <c r="E22" s="30">
        <f>F22-D22</f>
        <v>26131.68</v>
      </c>
      <c r="F22" s="30">
        <v>28531.68</v>
      </c>
      <c r="G22" s="14">
        <f>'[3]SDO'!$H$12</f>
        <v>28531.680000000004</v>
      </c>
    </row>
    <row r="23" spans="1:8" ht="18">
      <c r="A23" s="96" t="s">
        <v>12</v>
      </c>
      <c r="B23" s="97" t="s">
        <v>183</v>
      </c>
      <c r="C23" s="30">
        <v>15052</v>
      </c>
      <c r="D23" s="30">
        <v>7237.5</v>
      </c>
      <c r="E23" s="30">
        <f>F23-D23</f>
        <v>14161.5</v>
      </c>
      <c r="F23" s="30">
        <v>21399</v>
      </c>
      <c r="G23" s="14">
        <f>'[3]SDO'!$I$12</f>
        <v>28531.680000000004</v>
      </c>
      <c r="H23" s="149">
        <f>G23-F23</f>
        <v>7132.680000000004</v>
      </c>
    </row>
    <row r="24" spans="1:7" ht="18.75" thickBot="1">
      <c r="A24" s="98" t="s">
        <v>181</v>
      </c>
      <c r="B24" s="97" t="s">
        <v>184</v>
      </c>
      <c r="C24" s="30">
        <v>5000</v>
      </c>
      <c r="D24" s="21">
        <v>2400</v>
      </c>
      <c r="E24" s="30">
        <f>F24-D24</f>
        <v>4800</v>
      </c>
      <c r="F24" s="21">
        <v>7200</v>
      </c>
      <c r="G24" s="22">
        <f>'[3]SDO'!$J$12</f>
        <v>7200</v>
      </c>
    </row>
    <row r="25" spans="1:9" ht="19.5" thickBot="1" thickTop="1">
      <c r="A25" s="23" t="s">
        <v>13</v>
      </c>
      <c r="B25" s="24"/>
      <c r="C25" s="137">
        <f>SUM(C13:C24)</f>
        <v>1454796.5499999998</v>
      </c>
      <c r="D25" s="137">
        <f>SUM(D13:D24)</f>
        <v>704849.02</v>
      </c>
      <c r="E25" s="137">
        <f>SUM(E13:E24)</f>
        <v>1397819.74</v>
      </c>
      <c r="F25" s="137">
        <f>SUM(F13:F24)</f>
        <v>2102668.76</v>
      </c>
      <c r="G25" s="137">
        <f>SUM(G13:G24)</f>
        <v>2109801.44</v>
      </c>
      <c r="H25" s="66"/>
      <c r="I25" s="61"/>
    </row>
    <row r="26" spans="1:8" ht="18.75" thickTop="1">
      <c r="A26" s="26" t="s">
        <v>272</v>
      </c>
      <c r="B26" s="27"/>
      <c r="C26" s="28"/>
      <c r="D26" s="28"/>
      <c r="E26" s="28"/>
      <c r="F26" s="28"/>
      <c r="G26" s="7"/>
      <c r="H26" s="61"/>
    </row>
    <row r="27" spans="1:7" ht="18">
      <c r="A27" s="16" t="s">
        <v>14</v>
      </c>
      <c r="B27" s="27" t="s">
        <v>186</v>
      </c>
      <c r="C27" s="30">
        <v>46350</v>
      </c>
      <c r="D27" s="13">
        <v>0</v>
      </c>
      <c r="E27" s="30">
        <f aca="true" t="shared" si="0" ref="E27:E32">F27-D27</f>
        <v>0</v>
      </c>
      <c r="F27" s="30">
        <v>0</v>
      </c>
      <c r="G27" s="15">
        <v>0</v>
      </c>
    </row>
    <row r="28" spans="1:7" ht="15.75" customHeight="1" hidden="1">
      <c r="A28" s="16" t="s">
        <v>15</v>
      </c>
      <c r="B28" s="17" t="s">
        <v>187</v>
      </c>
      <c r="C28" s="30">
        <v>0</v>
      </c>
      <c r="D28" s="13">
        <v>0</v>
      </c>
      <c r="E28" s="30">
        <f t="shared" si="0"/>
        <v>0</v>
      </c>
      <c r="F28" s="30">
        <v>0</v>
      </c>
      <c r="G28" s="15">
        <v>0</v>
      </c>
    </row>
    <row r="29" spans="1:7" ht="18">
      <c r="A29" s="96" t="s">
        <v>190</v>
      </c>
      <c r="B29" s="97" t="s">
        <v>191</v>
      </c>
      <c r="C29" s="30">
        <v>0</v>
      </c>
      <c r="D29" s="19">
        <v>164615</v>
      </c>
      <c r="E29" s="30">
        <f t="shared" si="0"/>
        <v>275385</v>
      </c>
      <c r="F29" s="75">
        <v>440000</v>
      </c>
      <c r="G29" s="184">
        <f>350000+49255</f>
        <v>399255</v>
      </c>
    </row>
    <row r="30" spans="1:7" ht="18">
      <c r="A30" s="16" t="s">
        <v>293</v>
      </c>
      <c r="B30" s="17" t="s">
        <v>300</v>
      </c>
      <c r="C30" s="30">
        <v>0</v>
      </c>
      <c r="D30" s="13">
        <v>0</v>
      </c>
      <c r="E30" s="30">
        <f t="shared" si="0"/>
        <v>56500</v>
      </c>
      <c r="F30" s="75">
        <v>56500</v>
      </c>
      <c r="G30" s="184">
        <v>0</v>
      </c>
    </row>
    <row r="31" spans="1:7" ht="18">
      <c r="A31" s="96" t="s">
        <v>259</v>
      </c>
      <c r="B31" s="17" t="s">
        <v>260</v>
      </c>
      <c r="C31" s="30">
        <v>0</v>
      </c>
      <c r="D31" s="19">
        <v>0</v>
      </c>
      <c r="E31" s="30">
        <f t="shared" si="0"/>
        <v>0</v>
      </c>
      <c r="F31" s="75">
        <v>0</v>
      </c>
      <c r="G31" s="184">
        <v>618000</v>
      </c>
    </row>
    <row r="32" spans="1:7" ht="18" hidden="1">
      <c r="A32" s="16" t="s">
        <v>18</v>
      </c>
      <c r="B32" s="17" t="s">
        <v>197</v>
      </c>
      <c r="C32" s="30">
        <v>0</v>
      </c>
      <c r="D32" s="19">
        <v>0</v>
      </c>
      <c r="E32" s="30">
        <f t="shared" si="0"/>
        <v>0</v>
      </c>
      <c r="F32" s="75">
        <v>0</v>
      </c>
      <c r="G32" s="184">
        <v>0</v>
      </c>
    </row>
    <row r="33" spans="1:7" ht="18">
      <c r="A33" s="16" t="s">
        <v>23</v>
      </c>
      <c r="B33" s="27" t="s">
        <v>185</v>
      </c>
      <c r="C33" s="30"/>
      <c r="D33" s="13"/>
      <c r="E33" s="30"/>
      <c r="F33" s="72"/>
      <c r="G33" s="15"/>
    </row>
    <row r="34" spans="1:7" ht="18">
      <c r="A34" s="144" t="s">
        <v>442</v>
      </c>
      <c r="B34" s="27"/>
      <c r="C34" s="30">
        <v>0</v>
      </c>
      <c r="D34" s="13">
        <v>0</v>
      </c>
      <c r="E34" s="30">
        <f>F34-D34</f>
        <v>70000</v>
      </c>
      <c r="F34" s="72">
        <v>70000</v>
      </c>
      <c r="G34" s="15">
        <v>0</v>
      </c>
    </row>
    <row r="35" spans="1:7" ht="18.75" thickBot="1">
      <c r="A35" s="144" t="s">
        <v>443</v>
      </c>
      <c r="B35" s="27"/>
      <c r="C35" s="30">
        <v>0</v>
      </c>
      <c r="D35" s="13">
        <v>0</v>
      </c>
      <c r="E35" s="30">
        <f>F35-D35</f>
        <v>100000</v>
      </c>
      <c r="F35" s="72">
        <v>100000</v>
      </c>
      <c r="G35" s="15">
        <v>0</v>
      </c>
    </row>
    <row r="36" spans="1:7" ht="19.5" thickBot="1" thickTop="1">
      <c r="A36" s="23" t="s">
        <v>24</v>
      </c>
      <c r="B36" s="25"/>
      <c r="C36" s="137">
        <f>SUM(C27:C35)</f>
        <v>46350</v>
      </c>
      <c r="D36" s="137">
        <f>SUM(D27:D35)</f>
        <v>164615</v>
      </c>
      <c r="E36" s="137">
        <f>SUM(E27:E35)</f>
        <v>501885</v>
      </c>
      <c r="F36" s="137">
        <f>SUM(F27:F35)</f>
        <v>666500</v>
      </c>
      <c r="G36" s="137">
        <f>SUM(G27:G35)</f>
        <v>1017255</v>
      </c>
    </row>
    <row r="37" spans="1:7" ht="18.75" thickTop="1">
      <c r="A37" s="5" t="s">
        <v>28</v>
      </c>
      <c r="B37" s="67"/>
      <c r="C37" s="63"/>
      <c r="D37" s="63"/>
      <c r="E37" s="63"/>
      <c r="F37" s="63"/>
      <c r="G37" s="7"/>
    </row>
    <row r="38" spans="1:7" ht="18" hidden="1">
      <c r="A38" s="16" t="s">
        <v>44</v>
      </c>
      <c r="B38" s="40" t="s">
        <v>208</v>
      </c>
      <c r="C38" s="30">
        <v>114664</v>
      </c>
      <c r="D38" s="30">
        <v>0</v>
      </c>
      <c r="E38" s="30">
        <f>F38-D38</f>
        <v>0</v>
      </c>
      <c r="F38" s="30">
        <v>0</v>
      </c>
      <c r="G38" s="15">
        <v>0</v>
      </c>
    </row>
    <row r="39" spans="1:7" ht="18">
      <c r="A39" s="16" t="s">
        <v>141</v>
      </c>
      <c r="B39" s="40" t="s">
        <v>243</v>
      </c>
      <c r="C39" s="30">
        <v>99928</v>
      </c>
      <c r="D39" s="30">
        <v>0</v>
      </c>
      <c r="E39" s="30">
        <f>F39-D39</f>
        <v>0</v>
      </c>
      <c r="F39" s="30">
        <v>0</v>
      </c>
      <c r="G39" s="15">
        <v>300000</v>
      </c>
    </row>
    <row r="40" spans="1:7" ht="18">
      <c r="A40" s="31" t="s">
        <v>77</v>
      </c>
      <c r="B40" s="231" t="s">
        <v>205</v>
      </c>
      <c r="C40" s="75">
        <v>15998</v>
      </c>
      <c r="D40" s="75">
        <v>0</v>
      </c>
      <c r="E40" s="75">
        <f>F40-D40</f>
        <v>0</v>
      </c>
      <c r="F40" s="75">
        <v>0</v>
      </c>
      <c r="G40" s="184">
        <v>200000</v>
      </c>
    </row>
    <row r="41" spans="1:8" ht="18.75" thickBot="1">
      <c r="A41" s="217" t="s">
        <v>145</v>
      </c>
      <c r="B41" s="218" t="s">
        <v>245</v>
      </c>
      <c r="C41" s="21">
        <v>0</v>
      </c>
      <c r="D41" s="21">
        <v>0</v>
      </c>
      <c r="E41" s="21">
        <f>F41-D41</f>
        <v>0</v>
      </c>
      <c r="F41" s="21">
        <v>0</v>
      </c>
      <c r="G41" s="22">
        <v>20000</v>
      </c>
      <c r="H41" s="154"/>
    </row>
    <row r="42" spans="1:7" ht="19.5" thickBot="1" thickTop="1">
      <c r="A42" s="23" t="s">
        <v>32</v>
      </c>
      <c r="B42" s="25"/>
      <c r="C42" s="137">
        <f>SUM(C38:C41)</f>
        <v>230590</v>
      </c>
      <c r="D42" s="137">
        <f>SUM(D38:D41)</f>
        <v>0</v>
      </c>
      <c r="E42" s="137">
        <f>SUM(E38:E41)</f>
        <v>0</v>
      </c>
      <c r="F42" s="137">
        <f>SUM(F38:F41)</f>
        <v>0</v>
      </c>
      <c r="G42" s="137">
        <f>SUM(G38:G41)</f>
        <v>520000</v>
      </c>
    </row>
    <row r="43" spans="1:8" ht="19.5" thickBot="1" thickTop="1">
      <c r="A43" s="23" t="s">
        <v>33</v>
      </c>
      <c r="B43" s="25"/>
      <c r="C43" s="137">
        <f>C42+C36+C25</f>
        <v>1731736.5499999998</v>
      </c>
      <c r="D43" s="137">
        <f>D42+D36+D25</f>
        <v>869464.02</v>
      </c>
      <c r="E43" s="137">
        <f>E42+E36+E25</f>
        <v>1899704.74</v>
      </c>
      <c r="F43" s="162">
        <f>F42+F36+F25</f>
        <v>2769168.76</v>
      </c>
      <c r="G43" s="137">
        <f>G42+G36+G25</f>
        <v>3647056.44</v>
      </c>
      <c r="H43" s="61">
        <f>G43-F43</f>
        <v>877887.6800000002</v>
      </c>
    </row>
    <row r="44" ht="9.75" customHeight="1" thickTop="1"/>
    <row r="45" spans="1:7" ht="18">
      <c r="A45" s="3" t="s">
        <v>34</v>
      </c>
      <c r="B45" s="35" t="s">
        <v>46</v>
      </c>
      <c r="F45" s="3" t="s">
        <v>35</v>
      </c>
      <c r="G45" s="35"/>
    </row>
    <row r="46" ht="15" customHeight="1"/>
    <row r="47" ht="12" customHeight="1"/>
    <row r="48" ht="12" customHeight="1"/>
    <row r="49" spans="1:7" ht="18" customHeight="1">
      <c r="A49" s="36" t="s">
        <v>128</v>
      </c>
      <c r="B49" s="265" t="s">
        <v>476</v>
      </c>
      <c r="C49" s="266"/>
      <c r="D49" s="169"/>
      <c r="E49" s="169"/>
      <c r="F49" s="263" t="s">
        <v>85</v>
      </c>
      <c r="G49" s="263"/>
    </row>
    <row r="50" spans="1:7" ht="18" customHeight="1">
      <c r="A50" s="80" t="s">
        <v>335</v>
      </c>
      <c r="B50" s="262" t="s">
        <v>477</v>
      </c>
      <c r="C50" s="262"/>
      <c r="D50" s="170"/>
      <c r="E50" s="170"/>
      <c r="F50" s="264" t="s">
        <v>97</v>
      </c>
      <c r="G50" s="264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49:G49"/>
    <mergeCell ref="B50:C50"/>
    <mergeCell ref="F50:G50"/>
    <mergeCell ref="B49:C49"/>
  </mergeCells>
  <printOptions/>
  <pageMargins left="0.29" right="0.23" top="0.61" bottom="0.25" header="0.15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5" max="4" man="1"/>
  </rowBreaks>
  <ignoredErrors>
    <ignoredError sqref="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F6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9.00390625" style="232" bestFit="1" customWidth="1"/>
    <col min="2" max="6" width="18.140625" style="232" customWidth="1"/>
    <col min="7" max="16384" width="9.140625" style="232" customWidth="1"/>
  </cols>
  <sheetData>
    <row r="2" ht="16.5">
      <c r="A2" s="233" t="s">
        <v>570</v>
      </c>
    </row>
    <row r="3" ht="16.5">
      <c r="A3" s="233" t="s">
        <v>571</v>
      </c>
    </row>
    <row r="5" spans="1:6" s="235" customFormat="1" ht="30">
      <c r="A5" s="234" t="s">
        <v>572</v>
      </c>
      <c r="B5" s="234" t="s">
        <v>573</v>
      </c>
      <c r="C5" s="234" t="s">
        <v>574</v>
      </c>
      <c r="D5" s="234" t="s">
        <v>575</v>
      </c>
      <c r="E5" s="234" t="s">
        <v>576</v>
      </c>
      <c r="F5" s="234" t="s">
        <v>577</v>
      </c>
    </row>
    <row r="6" spans="1:6" ht="16.5">
      <c r="A6" s="239" t="s">
        <v>578</v>
      </c>
      <c r="B6" s="237">
        <v>49638147.28</v>
      </c>
      <c r="C6" s="237">
        <v>240706234.60999998</v>
      </c>
      <c r="D6" s="237"/>
      <c r="E6" s="237">
        <v>0</v>
      </c>
      <c r="F6" s="237">
        <v>290344381.89</v>
      </c>
    </row>
    <row r="7" spans="1:6" ht="16.5">
      <c r="A7" s="248" t="s">
        <v>579</v>
      </c>
      <c r="B7" s="237">
        <v>2958485.76</v>
      </c>
      <c r="C7" s="237">
        <v>10000</v>
      </c>
      <c r="D7" s="237"/>
      <c r="E7" s="237">
        <v>100000</v>
      </c>
      <c r="F7" s="237">
        <v>3068485.76</v>
      </c>
    </row>
    <row r="8" spans="1:6" ht="16.5">
      <c r="A8" s="248" t="s">
        <v>580</v>
      </c>
      <c r="B8" s="237">
        <v>13914600.56</v>
      </c>
      <c r="C8" s="237">
        <v>49973348.57</v>
      </c>
      <c r="D8" s="237"/>
      <c r="E8" s="237">
        <v>0</v>
      </c>
      <c r="F8" s="237">
        <v>63887949.13</v>
      </c>
    </row>
    <row r="9" spans="1:6" ht="16.5">
      <c r="A9" s="248" t="s">
        <v>581</v>
      </c>
      <c r="B9" s="237">
        <v>4303926.4799999995</v>
      </c>
      <c r="C9" s="237">
        <v>0</v>
      </c>
      <c r="D9" s="237"/>
      <c r="E9" s="237">
        <v>0</v>
      </c>
      <c r="F9" s="237">
        <v>4303926.4799999995</v>
      </c>
    </row>
    <row r="10" spans="1:6" ht="16.5">
      <c r="A10" s="248" t="s">
        <v>582</v>
      </c>
      <c r="B10" s="237">
        <v>1545744.08</v>
      </c>
      <c r="C10" s="237">
        <v>510000</v>
      </c>
      <c r="D10" s="237"/>
      <c r="E10" s="237">
        <v>405000</v>
      </c>
      <c r="F10" s="237">
        <v>2460744.08</v>
      </c>
    </row>
    <row r="11" spans="1:6" ht="16.5">
      <c r="A11" s="248" t="s">
        <v>583</v>
      </c>
      <c r="B11" s="237">
        <v>6414810.48</v>
      </c>
      <c r="C11" s="237">
        <v>961615.3</v>
      </c>
      <c r="D11" s="237"/>
      <c r="E11" s="237">
        <v>0</v>
      </c>
      <c r="F11" s="237">
        <v>7376425.78</v>
      </c>
    </row>
    <row r="12" spans="1:6" ht="16.5">
      <c r="A12" s="248" t="s">
        <v>584</v>
      </c>
      <c r="B12" s="237">
        <v>8244489.84</v>
      </c>
      <c r="C12" s="237">
        <v>38589500</v>
      </c>
      <c r="D12" s="237"/>
      <c r="E12" s="237">
        <v>0</v>
      </c>
      <c r="F12" s="237">
        <v>46833989.84</v>
      </c>
    </row>
    <row r="13" spans="1:6" ht="16.5">
      <c r="A13" s="248" t="s">
        <v>585</v>
      </c>
      <c r="B13" s="237">
        <v>4479421.4399999995</v>
      </c>
      <c r="C13" s="237">
        <v>14000</v>
      </c>
      <c r="D13" s="237"/>
      <c r="E13" s="237">
        <v>0</v>
      </c>
      <c r="F13" s="237">
        <v>4493421.4399999995</v>
      </c>
    </row>
    <row r="14" spans="1:6" ht="16.5">
      <c r="A14" s="248" t="s">
        <v>586</v>
      </c>
      <c r="B14" s="237">
        <v>1835070</v>
      </c>
      <c r="C14" s="237">
        <v>6700000</v>
      </c>
      <c r="D14" s="237"/>
      <c r="E14" s="237">
        <v>0</v>
      </c>
      <c r="F14" s="237">
        <v>8535070</v>
      </c>
    </row>
    <row r="15" spans="1:6" ht="16.5">
      <c r="A15" s="248" t="s">
        <v>587</v>
      </c>
      <c r="B15" s="237">
        <v>9240757.120000001</v>
      </c>
      <c r="C15" s="237">
        <v>8612050</v>
      </c>
      <c r="D15" s="237"/>
      <c r="E15" s="237">
        <v>0</v>
      </c>
      <c r="F15" s="237">
        <v>17852807.12</v>
      </c>
    </row>
    <row r="16" spans="1:6" ht="16.5">
      <c r="A16" s="248" t="s">
        <v>588</v>
      </c>
      <c r="B16" s="237">
        <v>2777100</v>
      </c>
      <c r="C16" s="237">
        <v>57146333</v>
      </c>
      <c r="D16" s="237"/>
      <c r="E16" s="237">
        <v>300000</v>
      </c>
      <c r="F16" s="237">
        <v>60223433</v>
      </c>
    </row>
    <row r="17" spans="1:6" ht="16.5">
      <c r="A17" s="248" t="s">
        <v>589</v>
      </c>
      <c r="B17" s="237">
        <v>1682476.8000000003</v>
      </c>
      <c r="C17" s="237">
        <v>9360</v>
      </c>
      <c r="D17" s="237"/>
      <c r="E17" s="237">
        <v>0</v>
      </c>
      <c r="F17" s="237">
        <v>1691836.8000000003</v>
      </c>
    </row>
    <row r="18" spans="1:6" ht="16.5">
      <c r="A18" s="248" t="s">
        <v>590</v>
      </c>
      <c r="B18" s="237">
        <v>4342445.76</v>
      </c>
      <c r="C18" s="237">
        <v>8610852</v>
      </c>
      <c r="D18" s="237"/>
      <c r="E18" s="237">
        <v>0</v>
      </c>
      <c r="F18" s="237">
        <v>12953297.76</v>
      </c>
    </row>
    <row r="19" spans="1:6" ht="16.5">
      <c r="A19" s="248" t="s">
        <v>591</v>
      </c>
      <c r="B19" s="237">
        <v>3288750.64</v>
      </c>
      <c r="C19" s="237">
        <v>67114000</v>
      </c>
      <c r="D19" s="237"/>
      <c r="E19" s="237">
        <v>0</v>
      </c>
      <c r="F19" s="237">
        <v>70402750.64</v>
      </c>
    </row>
    <row r="20" spans="1:6" ht="16.5">
      <c r="A20" s="248" t="s">
        <v>592</v>
      </c>
      <c r="B20" s="237">
        <v>1426503.2799999998</v>
      </c>
      <c r="C20" s="237">
        <v>1090000</v>
      </c>
      <c r="D20" s="237"/>
      <c r="E20" s="237">
        <v>0</v>
      </c>
      <c r="F20" s="237">
        <v>2516503.28</v>
      </c>
    </row>
    <row r="21" spans="1:6" ht="16.5">
      <c r="A21" s="248" t="s">
        <v>593</v>
      </c>
      <c r="B21" s="237">
        <v>2109801.44</v>
      </c>
      <c r="C21" s="237">
        <v>1017255</v>
      </c>
      <c r="D21" s="237"/>
      <c r="E21" s="237">
        <v>520000</v>
      </c>
      <c r="F21" s="237">
        <v>3647056.44</v>
      </c>
    </row>
    <row r="22" spans="1:6" ht="16.5">
      <c r="A22" s="248" t="s">
        <v>594</v>
      </c>
      <c r="B22" s="237">
        <v>6560645.76</v>
      </c>
      <c r="C22" s="237">
        <v>0</v>
      </c>
      <c r="D22" s="237"/>
      <c r="E22" s="237">
        <v>0</v>
      </c>
      <c r="F22" s="237">
        <v>6560645.76</v>
      </c>
    </row>
    <row r="23" spans="1:6" ht="16.5">
      <c r="A23" s="248" t="s">
        <v>595</v>
      </c>
      <c r="B23" s="237">
        <v>2731746</v>
      </c>
      <c r="C23" s="237">
        <v>655000</v>
      </c>
      <c r="D23" s="237"/>
      <c r="E23" s="237">
        <v>0</v>
      </c>
      <c r="F23" s="237">
        <v>3386746</v>
      </c>
    </row>
    <row r="24" spans="1:6" ht="16.5">
      <c r="A24" s="248" t="s">
        <v>596</v>
      </c>
      <c r="B24" s="237">
        <v>6957910.88</v>
      </c>
      <c r="C24" s="237">
        <v>164239000</v>
      </c>
      <c r="D24" s="237"/>
      <c r="E24" s="237">
        <v>45000</v>
      </c>
      <c r="F24" s="237">
        <v>171241910.88</v>
      </c>
    </row>
    <row r="25" spans="1:6" ht="16.5">
      <c r="A25" s="248" t="s">
        <v>597</v>
      </c>
      <c r="B25" s="237"/>
      <c r="C25" s="237"/>
      <c r="D25" s="237"/>
      <c r="E25" s="237"/>
      <c r="F25" s="237"/>
    </row>
    <row r="26" spans="1:6" ht="16.5">
      <c r="A26" s="249" t="s">
        <v>598</v>
      </c>
      <c r="B26" s="237"/>
      <c r="C26" s="237">
        <v>756000</v>
      </c>
      <c r="D26" s="237"/>
      <c r="E26" s="237"/>
      <c r="F26" s="237">
        <v>756000</v>
      </c>
    </row>
    <row r="27" spans="1:6" ht="16.5">
      <c r="A27" s="249" t="s">
        <v>599</v>
      </c>
      <c r="B27" s="237"/>
      <c r="C27" s="237">
        <v>456000</v>
      </c>
      <c r="D27" s="237"/>
      <c r="E27" s="237"/>
      <c r="F27" s="237">
        <v>456000</v>
      </c>
    </row>
    <row r="28" spans="1:6" ht="16.5">
      <c r="A28" s="249" t="s">
        <v>600</v>
      </c>
      <c r="B28" s="237"/>
      <c r="C28" s="237">
        <v>1192000</v>
      </c>
      <c r="D28" s="237"/>
      <c r="E28" s="237"/>
      <c r="F28" s="237">
        <v>1192000</v>
      </c>
    </row>
    <row r="29" spans="1:6" ht="16.5">
      <c r="A29" s="249" t="s">
        <v>601</v>
      </c>
      <c r="B29" s="237"/>
      <c r="C29" s="237">
        <v>51500000</v>
      </c>
      <c r="D29" s="237"/>
      <c r="E29" s="237"/>
      <c r="F29" s="237">
        <v>51500000</v>
      </c>
    </row>
    <row r="30" spans="1:6" ht="16.5">
      <c r="A30" s="249" t="s">
        <v>602</v>
      </c>
      <c r="B30" s="237"/>
      <c r="C30" s="237">
        <v>108000</v>
      </c>
      <c r="D30" s="237"/>
      <c r="E30" s="237"/>
      <c r="F30" s="237">
        <v>108000</v>
      </c>
    </row>
    <row r="31" spans="1:6" ht="16.5">
      <c r="A31" s="249" t="s">
        <v>603</v>
      </c>
      <c r="B31" s="237"/>
      <c r="C31" s="237">
        <v>400000</v>
      </c>
      <c r="D31" s="237"/>
      <c r="E31" s="237"/>
      <c r="F31" s="237">
        <v>400000</v>
      </c>
    </row>
    <row r="32" spans="1:6" ht="16.5">
      <c r="A32" s="249" t="s">
        <v>604</v>
      </c>
      <c r="B32" s="237"/>
      <c r="C32" s="237">
        <v>75600</v>
      </c>
      <c r="D32" s="237"/>
      <c r="E32" s="237"/>
      <c r="F32" s="237">
        <v>75600</v>
      </c>
    </row>
    <row r="33" spans="1:6" ht="16.5">
      <c r="A33" s="249" t="s">
        <v>605</v>
      </c>
      <c r="B33" s="237"/>
      <c r="C33" s="237">
        <v>9300000</v>
      </c>
      <c r="D33" s="237"/>
      <c r="E33" s="237"/>
      <c r="F33" s="237">
        <v>9300000</v>
      </c>
    </row>
    <row r="34" spans="1:6" ht="16.5">
      <c r="A34" s="249" t="s">
        <v>606</v>
      </c>
      <c r="B34" s="237"/>
      <c r="C34" s="237">
        <v>1024800</v>
      </c>
      <c r="D34" s="237"/>
      <c r="E34" s="237"/>
      <c r="F34" s="237">
        <v>1024800</v>
      </c>
    </row>
    <row r="35" spans="1:6" ht="17.25" thickBot="1">
      <c r="A35" s="250" t="s">
        <v>607</v>
      </c>
      <c r="B35" s="242"/>
      <c r="C35" s="242">
        <v>674680</v>
      </c>
      <c r="D35" s="242"/>
      <c r="E35" s="242"/>
      <c r="F35" s="242">
        <v>674680</v>
      </c>
    </row>
    <row r="36" spans="1:6" s="233" customFormat="1" ht="16.5" thickBot="1" thickTop="1">
      <c r="A36" s="245" t="s">
        <v>608</v>
      </c>
      <c r="B36" s="246">
        <f>SUM(B6:B35)</f>
        <v>134452833.60000002</v>
      </c>
      <c r="C36" s="246">
        <f>SUM(C6:C35)</f>
        <v>711445628.48</v>
      </c>
      <c r="D36" s="246">
        <f>SUM(D6:D35)</f>
        <v>0</v>
      </c>
      <c r="E36" s="246">
        <f>SUM(E6:E35)</f>
        <v>1370000</v>
      </c>
      <c r="F36" s="246">
        <f>SUM(F6:F35)</f>
        <v>847268462.0799999</v>
      </c>
    </row>
    <row r="37" spans="1:6" ht="17.25" thickTop="1">
      <c r="A37" s="251" t="s">
        <v>609</v>
      </c>
      <c r="B37" s="244">
        <v>16223913.92</v>
      </c>
      <c r="C37" s="244">
        <v>41763000</v>
      </c>
      <c r="D37" s="244"/>
      <c r="E37" s="244">
        <v>16300000</v>
      </c>
      <c r="F37" s="244">
        <v>74286913.92</v>
      </c>
    </row>
    <row r="38" spans="1:6" ht="16.5">
      <c r="A38" s="239" t="s">
        <v>610</v>
      </c>
      <c r="B38" s="237">
        <v>17627805.520000003</v>
      </c>
      <c r="C38" s="237">
        <v>4700000</v>
      </c>
      <c r="D38" s="237"/>
      <c r="E38" s="237">
        <v>0</v>
      </c>
      <c r="F38" s="237">
        <v>22327805.520000003</v>
      </c>
    </row>
    <row r="39" spans="1:6" ht="16.5">
      <c r="A39" s="239" t="s">
        <v>611</v>
      </c>
      <c r="B39" s="237">
        <v>15699389.76</v>
      </c>
      <c r="C39" s="237">
        <v>10000</v>
      </c>
      <c r="D39" s="237"/>
      <c r="E39" s="237">
        <v>0</v>
      </c>
      <c r="F39" s="237">
        <v>15709389.76</v>
      </c>
    </row>
    <row r="40" spans="1:6" ht="16.5">
      <c r="A40" s="239" t="s">
        <v>612</v>
      </c>
      <c r="B40" s="237">
        <v>19382209.68</v>
      </c>
      <c r="C40" s="237">
        <v>28322352</v>
      </c>
      <c r="D40" s="237"/>
      <c r="E40" s="237">
        <v>0</v>
      </c>
      <c r="F40" s="237">
        <v>47704561.68</v>
      </c>
    </row>
    <row r="41" spans="1:6" ht="16.5">
      <c r="A41" s="239" t="s">
        <v>613</v>
      </c>
      <c r="B41" s="237">
        <v>13322458.879999999</v>
      </c>
      <c r="C41" s="237">
        <v>0</v>
      </c>
      <c r="D41" s="237"/>
      <c r="E41" s="237">
        <v>0</v>
      </c>
      <c r="F41" s="237">
        <v>13322458.879999999</v>
      </c>
    </row>
    <row r="42" spans="1:6" ht="16.5">
      <c r="A42" s="239" t="s">
        <v>614</v>
      </c>
      <c r="B42" s="237">
        <v>8953307.840000002</v>
      </c>
      <c r="C42" s="237">
        <v>6290000</v>
      </c>
      <c r="D42" s="237"/>
      <c r="E42" s="237">
        <v>0</v>
      </c>
      <c r="F42" s="237">
        <v>15243307.840000002</v>
      </c>
    </row>
    <row r="43" spans="1:6" ht="16.5">
      <c r="A43" s="239" t="s">
        <v>615</v>
      </c>
      <c r="B43" s="237">
        <v>29173676.64</v>
      </c>
      <c r="C43" s="237">
        <v>133190000</v>
      </c>
      <c r="D43" s="237"/>
      <c r="E43" s="237">
        <v>5450000</v>
      </c>
      <c r="F43" s="237">
        <v>167813676.64</v>
      </c>
    </row>
    <row r="44" spans="1:6" ht="16.5">
      <c r="A44" s="239" t="s">
        <v>616</v>
      </c>
      <c r="B44" s="237">
        <v>23676144.479999997</v>
      </c>
      <c r="C44" s="237">
        <v>17205000</v>
      </c>
      <c r="D44" s="237">
        <v>55209084.28</v>
      </c>
      <c r="E44" s="237">
        <v>225000</v>
      </c>
      <c r="F44" s="237">
        <v>96315228.75999999</v>
      </c>
    </row>
    <row r="45" spans="1:6" ht="16.5">
      <c r="A45" s="239" t="s">
        <v>617</v>
      </c>
      <c r="B45" s="237">
        <v>17406041.68</v>
      </c>
      <c r="C45" s="237">
        <v>2772000</v>
      </c>
      <c r="D45" s="237"/>
      <c r="E45" s="237">
        <v>0</v>
      </c>
      <c r="F45" s="237">
        <v>20178041.68</v>
      </c>
    </row>
    <row r="46" spans="1:6" ht="16.5">
      <c r="A46" s="239" t="s">
        <v>618</v>
      </c>
      <c r="B46" s="237">
        <v>166665477.28</v>
      </c>
      <c r="C46" s="237">
        <v>335678350.69</v>
      </c>
      <c r="D46" s="237"/>
      <c r="E46" s="237">
        <v>100000</v>
      </c>
      <c r="F46" s="237">
        <v>502443827.97</v>
      </c>
    </row>
    <row r="47" spans="1:6" ht="16.5">
      <c r="A47" s="239" t="s">
        <v>619</v>
      </c>
      <c r="B47" s="237">
        <v>11519561.120000001</v>
      </c>
      <c r="C47" s="237">
        <v>57600</v>
      </c>
      <c r="D47" s="237"/>
      <c r="E47" s="237">
        <v>0</v>
      </c>
      <c r="F47" s="237">
        <v>11577161.120000001</v>
      </c>
    </row>
    <row r="48" spans="1:6" ht="16.5">
      <c r="A48" s="239" t="s">
        <v>620</v>
      </c>
      <c r="B48" s="237">
        <v>31133192.72</v>
      </c>
      <c r="C48" s="237">
        <v>76802000</v>
      </c>
      <c r="D48" s="237"/>
      <c r="E48" s="237">
        <v>25150000</v>
      </c>
      <c r="F48" s="237">
        <v>133085192.72</v>
      </c>
    </row>
    <row r="49" spans="1:6" ht="16.5">
      <c r="A49" s="239" t="s">
        <v>621</v>
      </c>
      <c r="B49" s="237">
        <v>20619976.800000004</v>
      </c>
      <c r="C49" s="237">
        <v>25336352</v>
      </c>
      <c r="D49" s="237"/>
      <c r="E49" s="237">
        <v>0</v>
      </c>
      <c r="F49" s="237">
        <v>45956328.800000004</v>
      </c>
    </row>
    <row r="50" spans="1:6" ht="16.5">
      <c r="A50" s="239" t="s">
        <v>622</v>
      </c>
      <c r="B50" s="237">
        <v>16251844.08</v>
      </c>
      <c r="C50" s="237">
        <v>4510100</v>
      </c>
      <c r="D50" s="237"/>
      <c r="E50" s="237">
        <v>300000</v>
      </c>
      <c r="F50" s="237">
        <v>21061944.08</v>
      </c>
    </row>
    <row r="51" spans="1:6" ht="16.5">
      <c r="A51" s="239" t="s">
        <v>623</v>
      </c>
      <c r="B51" s="237">
        <v>52764165.44</v>
      </c>
      <c r="C51" s="237">
        <v>231500</v>
      </c>
      <c r="D51" s="237"/>
      <c r="E51" s="237">
        <v>230000</v>
      </c>
      <c r="F51" s="237">
        <v>53225665.44</v>
      </c>
    </row>
    <row r="52" spans="1:6" ht="17.25" thickBot="1">
      <c r="A52" s="252" t="s">
        <v>624</v>
      </c>
      <c r="B52" s="242">
        <v>5369762.56</v>
      </c>
      <c r="C52" s="242">
        <v>2600000</v>
      </c>
      <c r="D52" s="242"/>
      <c r="E52" s="242">
        <v>0</v>
      </c>
      <c r="F52" s="242">
        <v>7969762.56</v>
      </c>
    </row>
    <row r="53" spans="1:6" s="233" customFormat="1" ht="16.5" thickBot="1" thickTop="1">
      <c r="A53" s="245" t="s">
        <v>608</v>
      </c>
      <c r="B53" s="246">
        <f>SUM(B37:B52)</f>
        <v>465788928.4</v>
      </c>
      <c r="C53" s="246">
        <f>SUM(C37:C52)</f>
        <v>679468254.69</v>
      </c>
      <c r="D53" s="246">
        <f>SUM(D37:D52)</f>
        <v>55209084.28</v>
      </c>
      <c r="E53" s="246">
        <f>SUM(E37:E52)</f>
        <v>47755000</v>
      </c>
      <c r="F53" s="246">
        <f>SUM(F37:F52)</f>
        <v>1248221267.37</v>
      </c>
    </row>
    <row r="54" spans="1:6" s="233" customFormat="1" ht="16.5" thickBot="1" thickTop="1">
      <c r="A54" s="245" t="s">
        <v>287</v>
      </c>
      <c r="B54" s="246">
        <f>B36+B53</f>
        <v>600241762</v>
      </c>
      <c r="C54" s="246">
        <f>C36+C53</f>
        <v>1390913883.17</v>
      </c>
      <c r="D54" s="246">
        <f>D36+D53</f>
        <v>55209084.28</v>
      </c>
      <c r="E54" s="246">
        <f>E36+E53</f>
        <v>49125000</v>
      </c>
      <c r="F54" s="246">
        <f>F36+F53</f>
        <v>2095489729.4499998</v>
      </c>
    </row>
    <row r="55" spans="1:6" ht="17.25" thickTop="1">
      <c r="A55" s="243"/>
      <c r="B55" s="247"/>
      <c r="C55" s="247"/>
      <c r="D55" s="247"/>
      <c r="E55" s="247"/>
      <c r="F55" s="247"/>
    </row>
    <row r="56" spans="1:6" ht="16.5">
      <c r="A56" s="239" t="s">
        <v>625</v>
      </c>
      <c r="B56" s="240"/>
      <c r="C56" s="240"/>
      <c r="D56" s="240"/>
      <c r="E56" s="240"/>
      <c r="F56" s="237">
        <f>F54</f>
        <v>2095489729.4499998</v>
      </c>
    </row>
    <row r="57" spans="1:6" ht="16.5">
      <c r="A57" s="239"/>
      <c r="B57" s="240"/>
      <c r="C57" s="240"/>
      <c r="D57" s="240"/>
      <c r="E57" s="240"/>
      <c r="F57" s="238"/>
    </row>
    <row r="58" spans="1:6" ht="16.5">
      <c r="A58" s="239" t="s">
        <v>626</v>
      </c>
      <c r="B58" s="240"/>
      <c r="C58" s="240"/>
      <c r="D58" s="240"/>
      <c r="E58" s="240"/>
      <c r="F58" s="238"/>
    </row>
    <row r="59" spans="1:6" ht="16.5">
      <c r="A59" s="239" t="s">
        <v>627</v>
      </c>
      <c r="B59" s="240"/>
      <c r="C59" s="240"/>
      <c r="D59" s="240"/>
      <c r="E59" s="240"/>
      <c r="F59" s="237">
        <v>689033237.5500001</v>
      </c>
    </row>
    <row r="60" spans="1:6" ht="16.5">
      <c r="A60" s="236"/>
      <c r="B60" s="241" t="s">
        <v>628</v>
      </c>
      <c r="C60" s="240"/>
      <c r="D60" s="240"/>
      <c r="E60" s="240"/>
      <c r="F60" s="238">
        <f>F56+F59</f>
        <v>2784522967</v>
      </c>
    </row>
    <row r="61" spans="1:6" ht="16.5">
      <c r="A61" s="236"/>
      <c r="B61" s="241" t="s">
        <v>629</v>
      </c>
      <c r="C61" s="240"/>
      <c r="D61" s="240"/>
      <c r="E61" s="240"/>
      <c r="F61" s="238">
        <v>2784522967</v>
      </c>
    </row>
    <row r="62" spans="1:6" ht="16.5">
      <c r="A62" s="236"/>
      <c r="B62" s="241" t="s">
        <v>630</v>
      </c>
      <c r="C62" s="240"/>
      <c r="D62" s="240"/>
      <c r="E62" s="240"/>
      <c r="F62" s="237">
        <f>F61-F60</f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I41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140625" style="3" customWidth="1"/>
    <col min="2" max="2" width="15.7109375" style="3" customWidth="1"/>
    <col min="3" max="7" width="18.28125" style="3" customWidth="1"/>
    <col min="8" max="8" width="15.710937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56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63"/>
      <c r="D10" s="63"/>
      <c r="E10" s="63"/>
      <c r="F10" s="63"/>
      <c r="G10" s="7"/>
    </row>
    <row r="11" spans="1:7" ht="18">
      <c r="A11" s="1" t="s">
        <v>1</v>
      </c>
      <c r="B11" s="176"/>
      <c r="C11" s="59"/>
      <c r="D11" s="59"/>
      <c r="E11" s="59"/>
      <c r="F11" s="59"/>
      <c r="G11" s="11"/>
    </row>
    <row r="12" spans="1:7" ht="18">
      <c r="A12" s="1" t="s">
        <v>2</v>
      </c>
      <c r="B12" s="30"/>
      <c r="C12" s="30"/>
      <c r="D12" s="30"/>
      <c r="E12" s="30"/>
      <c r="F12" s="30"/>
      <c r="G12" s="14"/>
    </row>
    <row r="13" spans="1:7" ht="18">
      <c r="A13" s="96" t="s">
        <v>91</v>
      </c>
      <c r="B13" s="126" t="s">
        <v>168</v>
      </c>
      <c r="C13" s="30">
        <v>2237093.36</v>
      </c>
      <c r="D13" s="30">
        <v>1227690</v>
      </c>
      <c r="E13" s="30">
        <f>F13-D13</f>
        <v>2929830</v>
      </c>
      <c r="F13" s="30">
        <v>4157520</v>
      </c>
      <c r="G13" s="14">
        <f>'[3]MARKET'!$E$29</f>
        <v>4157520</v>
      </c>
    </row>
    <row r="14" spans="1:7" s="76" customFormat="1" ht="15.75" customHeight="1">
      <c r="A14" s="96" t="s">
        <v>273</v>
      </c>
      <c r="B14" s="126" t="s">
        <v>169</v>
      </c>
      <c r="C14" s="30">
        <v>132816</v>
      </c>
      <c r="D14" s="30">
        <v>66408</v>
      </c>
      <c r="E14" s="30">
        <f>F14-D14</f>
        <v>66408</v>
      </c>
      <c r="F14" s="30">
        <v>132816</v>
      </c>
      <c r="G14" s="14">
        <f>'[3]MARKET'!$E$30</f>
        <v>132816</v>
      </c>
    </row>
    <row r="15" spans="1:7" ht="18">
      <c r="A15" s="1" t="s">
        <v>3</v>
      </c>
      <c r="B15" s="39"/>
      <c r="C15" s="30"/>
      <c r="D15" s="30"/>
      <c r="E15" s="30"/>
      <c r="F15" s="30"/>
      <c r="G15" s="14"/>
    </row>
    <row r="16" spans="1:7" ht="18">
      <c r="A16" s="96" t="s">
        <v>4</v>
      </c>
      <c r="B16" s="126" t="s">
        <v>170</v>
      </c>
      <c r="C16" s="30">
        <v>410956.48</v>
      </c>
      <c r="D16" s="30">
        <v>220913.04</v>
      </c>
      <c r="E16" s="30">
        <f>F16-D16</f>
        <v>355086.95999999996</v>
      </c>
      <c r="F16" s="30">
        <v>576000</v>
      </c>
      <c r="G16" s="14">
        <f>'[3]MARKET'!$K$31</f>
        <v>576000</v>
      </c>
    </row>
    <row r="17" spans="1:7" ht="18">
      <c r="A17" s="96" t="s">
        <v>7</v>
      </c>
      <c r="B17" s="126" t="s">
        <v>173</v>
      </c>
      <c r="C17" s="30">
        <v>102000</v>
      </c>
      <c r="D17" s="30">
        <v>108000</v>
      </c>
      <c r="E17" s="30">
        <f>F17-D17</f>
        <v>36000</v>
      </c>
      <c r="F17" s="30">
        <v>144000</v>
      </c>
      <c r="G17" s="14">
        <f>'[3]MARKET'!$O$31</f>
        <v>144000</v>
      </c>
    </row>
    <row r="18" spans="1:7" ht="18">
      <c r="A18" s="96" t="s">
        <v>10</v>
      </c>
      <c r="B18" s="126" t="s">
        <v>175</v>
      </c>
      <c r="C18" s="30">
        <v>196129</v>
      </c>
      <c r="D18" s="30">
        <v>0</v>
      </c>
      <c r="E18" s="30">
        <f>F18-D18</f>
        <v>357528</v>
      </c>
      <c r="F18" s="30">
        <v>357528</v>
      </c>
      <c r="G18" s="14">
        <f>'[3]MARKET'!$M$31</f>
        <v>357528</v>
      </c>
    </row>
    <row r="19" spans="1:7" ht="18">
      <c r="A19" s="96" t="s">
        <v>9</v>
      </c>
      <c r="B19" s="126" t="s">
        <v>176</v>
      </c>
      <c r="C19" s="30">
        <v>85000</v>
      </c>
      <c r="D19" s="30">
        <v>0</v>
      </c>
      <c r="E19" s="30">
        <f>F19-D19</f>
        <v>120000</v>
      </c>
      <c r="F19" s="30">
        <v>120000</v>
      </c>
      <c r="G19" s="14">
        <f>'[3]MARKET'!$N$31</f>
        <v>120000</v>
      </c>
    </row>
    <row r="20" spans="1:7" ht="18">
      <c r="A20" s="96" t="s">
        <v>267</v>
      </c>
      <c r="B20" s="126" t="s">
        <v>177</v>
      </c>
      <c r="C20" s="30">
        <v>196129</v>
      </c>
      <c r="D20" s="30">
        <v>223442</v>
      </c>
      <c r="E20" s="30">
        <f>F20-D20</f>
        <v>134086</v>
      </c>
      <c r="F20" s="30">
        <v>357528</v>
      </c>
      <c r="G20" s="14">
        <f>'[3]MARKET'!$L$31</f>
        <v>357528</v>
      </c>
    </row>
    <row r="21" spans="1:7" ht="18">
      <c r="A21" s="1" t="s">
        <v>48</v>
      </c>
      <c r="B21" s="39"/>
      <c r="C21" s="30"/>
      <c r="D21" s="30"/>
      <c r="E21" s="30"/>
      <c r="F21" s="30"/>
      <c r="G21" s="14"/>
    </row>
    <row r="22" spans="1:7" ht="18">
      <c r="A22" s="96" t="s">
        <v>178</v>
      </c>
      <c r="B22" s="126" t="s">
        <v>179</v>
      </c>
      <c r="C22" s="30">
        <v>285082.08</v>
      </c>
      <c r="D22" s="30">
        <v>155308.54</v>
      </c>
      <c r="E22" s="30">
        <f>F22-D22</f>
        <v>359531.78</v>
      </c>
      <c r="F22" s="30">
        <v>514840.32</v>
      </c>
      <c r="G22" s="14">
        <f>'[3]MARKET'!$G$31</f>
        <v>514840.31999999983</v>
      </c>
    </row>
    <row r="23" spans="1:7" ht="18">
      <c r="A23" s="96" t="s">
        <v>11</v>
      </c>
      <c r="B23" s="126" t="s">
        <v>182</v>
      </c>
      <c r="C23" s="30">
        <v>20600</v>
      </c>
      <c r="D23" s="30">
        <v>11100</v>
      </c>
      <c r="E23" s="30">
        <f>F23-D23</f>
        <v>74706.72</v>
      </c>
      <c r="F23" s="30">
        <v>85806.72</v>
      </c>
      <c r="G23" s="14">
        <f>'[3]MARKET'!$H$31</f>
        <v>85806.72000000002</v>
      </c>
    </row>
    <row r="24" spans="1:8" ht="18">
      <c r="A24" s="96" t="s">
        <v>12</v>
      </c>
      <c r="B24" s="126" t="s">
        <v>183</v>
      </c>
      <c r="C24" s="30">
        <v>35635.32</v>
      </c>
      <c r="D24" s="30">
        <v>19213.15</v>
      </c>
      <c r="E24" s="30">
        <f>F24-D24</f>
        <v>45142.25</v>
      </c>
      <c r="F24" s="30">
        <v>64355.4</v>
      </c>
      <c r="G24" s="14">
        <f>'[3]MARKET'!$I$31</f>
        <v>85806.72000000002</v>
      </c>
      <c r="H24" s="149">
        <f>G24-F24</f>
        <v>21451.320000000014</v>
      </c>
    </row>
    <row r="25" spans="1:7" ht="18.75" thickBot="1">
      <c r="A25" s="98" t="s">
        <v>181</v>
      </c>
      <c r="B25" s="127" t="s">
        <v>184</v>
      </c>
      <c r="C25" s="30">
        <v>20600</v>
      </c>
      <c r="D25" s="21">
        <v>11100</v>
      </c>
      <c r="E25" s="30">
        <f>F25-D25</f>
        <v>17700</v>
      </c>
      <c r="F25" s="21">
        <v>28800</v>
      </c>
      <c r="G25" s="22">
        <f>'[3]MARKET'!$J$31</f>
        <v>28800</v>
      </c>
    </row>
    <row r="26" spans="1:9" ht="19.5" thickBot="1" thickTop="1">
      <c r="A26" s="23" t="s">
        <v>13</v>
      </c>
      <c r="B26" s="24"/>
      <c r="C26" s="137">
        <f>SUM(C13:C25)</f>
        <v>3722041.2399999998</v>
      </c>
      <c r="D26" s="137">
        <f>SUM(D13:D25)</f>
        <v>2043174.73</v>
      </c>
      <c r="E26" s="137">
        <f>SUM(E13:E25)</f>
        <v>4496019.71</v>
      </c>
      <c r="F26" s="137">
        <f>SUM(F13:F25)</f>
        <v>6539194.44</v>
      </c>
      <c r="G26" s="137">
        <f>SUM(G13:G25)</f>
        <v>6560645.76</v>
      </c>
      <c r="H26" s="65"/>
      <c r="I26" s="61"/>
    </row>
    <row r="27" spans="1:8" ht="18.75" thickTop="1">
      <c r="A27" s="26" t="s">
        <v>272</v>
      </c>
      <c r="B27" s="27"/>
      <c r="C27" s="6"/>
      <c r="D27" s="6"/>
      <c r="E27" s="6"/>
      <c r="F27" s="63"/>
      <c r="G27" s="8"/>
      <c r="H27" s="61"/>
    </row>
    <row r="28" spans="1:7" ht="18.75" thickBot="1">
      <c r="A28" s="16" t="s">
        <v>14</v>
      </c>
      <c r="B28" s="27" t="s">
        <v>186</v>
      </c>
      <c r="C28" s="13">
        <v>17500</v>
      </c>
      <c r="D28" s="13">
        <v>0</v>
      </c>
      <c r="E28" s="30">
        <f>F28-D28</f>
        <v>0</v>
      </c>
      <c r="F28" s="30">
        <v>0</v>
      </c>
      <c r="G28" s="15">
        <v>0</v>
      </c>
    </row>
    <row r="29" spans="1:7" ht="19.5" thickBot="1" thickTop="1">
      <c r="A29" s="23" t="s">
        <v>24</v>
      </c>
      <c r="B29" s="25"/>
      <c r="C29" s="137">
        <f>SUM(C28:C28)</f>
        <v>17500</v>
      </c>
      <c r="D29" s="137">
        <f>SUM(D28:D28)</f>
        <v>0</v>
      </c>
      <c r="E29" s="137">
        <f>SUM(E28:E28)</f>
        <v>0</v>
      </c>
      <c r="F29" s="137">
        <f>SUM(F28:F28)</f>
        <v>0</v>
      </c>
      <c r="G29" s="137">
        <f>SUM(G28:G28)</f>
        <v>0</v>
      </c>
    </row>
    <row r="30" spans="1:8" ht="19.5" thickBot="1" thickTop="1">
      <c r="A30" s="23" t="s">
        <v>33</v>
      </c>
      <c r="B30" s="25"/>
      <c r="C30" s="137">
        <f>C29+C26</f>
        <v>3739541.2399999998</v>
      </c>
      <c r="D30" s="137">
        <f>D29+D26</f>
        <v>2043174.73</v>
      </c>
      <c r="E30" s="137">
        <f>E29+E26</f>
        <v>4496019.71</v>
      </c>
      <c r="F30" s="137">
        <f>F29+F26</f>
        <v>6539194.44</v>
      </c>
      <c r="G30" s="137">
        <f>G29+G26</f>
        <v>6560645.76</v>
      </c>
      <c r="H30" s="61">
        <f>G30-F30</f>
        <v>21451.319999999367</v>
      </c>
    </row>
    <row r="31" ht="18.75" thickTop="1"/>
    <row r="32" spans="1:7" ht="18">
      <c r="A32" s="3" t="s">
        <v>34</v>
      </c>
      <c r="B32" s="35" t="s">
        <v>46</v>
      </c>
      <c r="F32" s="3" t="s">
        <v>35</v>
      </c>
      <c r="G32" s="35"/>
    </row>
    <row r="36" spans="1:7" ht="18" customHeight="1">
      <c r="A36" s="36" t="s">
        <v>394</v>
      </c>
      <c r="B36" s="265" t="s">
        <v>476</v>
      </c>
      <c r="C36" s="266"/>
      <c r="D36" s="169"/>
      <c r="E36" s="169"/>
      <c r="F36" s="263" t="s">
        <v>85</v>
      </c>
      <c r="G36" s="263"/>
    </row>
    <row r="37" spans="1:7" ht="18" customHeight="1">
      <c r="A37" s="80" t="s">
        <v>567</v>
      </c>
      <c r="B37" s="262" t="s">
        <v>477</v>
      </c>
      <c r="C37" s="262"/>
      <c r="D37" s="170"/>
      <c r="E37" s="170"/>
      <c r="F37" s="264" t="s">
        <v>97</v>
      </c>
      <c r="G37" s="264"/>
    </row>
    <row r="40" spans="6:7" ht="18">
      <c r="F40" s="37"/>
      <c r="G40" s="37"/>
    </row>
    <row r="41" spans="6:7" ht="18">
      <c r="F41" s="35"/>
      <c r="G41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36:G36"/>
    <mergeCell ref="B37:C37"/>
    <mergeCell ref="F37:G37"/>
    <mergeCell ref="B36:C36"/>
  </mergeCells>
  <printOptions/>
  <pageMargins left="0.26" right="0.23" top="0.71" bottom="0.25" header="0.36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6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421875" style="3" customWidth="1"/>
    <col min="2" max="2" width="15.7109375" style="3" customWidth="1"/>
    <col min="3" max="7" width="18.28125" style="3" customWidth="1"/>
    <col min="8" max="8" width="15.5742187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57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63"/>
      <c r="D10" s="63"/>
      <c r="E10" s="63"/>
      <c r="F10" s="63"/>
      <c r="G10" s="7"/>
    </row>
    <row r="11" spans="1:7" ht="18">
      <c r="A11" s="1" t="s">
        <v>1</v>
      </c>
      <c r="B11" s="176"/>
      <c r="C11" s="59"/>
      <c r="D11" s="59"/>
      <c r="E11" s="59"/>
      <c r="F11" s="59"/>
      <c r="G11" s="11"/>
    </row>
    <row r="12" spans="1:7" ht="18">
      <c r="A12" s="1" t="s">
        <v>2</v>
      </c>
      <c r="B12" s="30"/>
      <c r="C12" s="30"/>
      <c r="D12" s="30"/>
      <c r="E12" s="30"/>
      <c r="F12" s="30"/>
      <c r="G12" s="14"/>
    </row>
    <row r="13" spans="1:7" ht="18">
      <c r="A13" s="96" t="s">
        <v>91</v>
      </c>
      <c r="B13" s="126" t="s">
        <v>168</v>
      </c>
      <c r="C13" s="30">
        <v>1210344</v>
      </c>
      <c r="D13" s="30">
        <v>605171.97</v>
      </c>
      <c r="E13" s="30">
        <f>F13-D13</f>
        <v>1130112.03</v>
      </c>
      <c r="F13" s="30">
        <v>1735284</v>
      </c>
      <c r="G13" s="14">
        <f>'[3]COOP'!$E$12</f>
        <v>1735284</v>
      </c>
    </row>
    <row r="14" spans="1:7" s="76" customFormat="1" ht="15.75" customHeight="1">
      <c r="A14" s="96" t="s">
        <v>271</v>
      </c>
      <c r="B14" s="126" t="s">
        <v>169</v>
      </c>
      <c r="C14" s="30">
        <v>132816</v>
      </c>
      <c r="D14" s="30">
        <v>66408</v>
      </c>
      <c r="E14" s="30">
        <f>F14-D14</f>
        <v>66408</v>
      </c>
      <c r="F14" s="30">
        <v>132816</v>
      </c>
      <c r="G14" s="14">
        <f>'[3]COOP'!$E$13</f>
        <v>132816</v>
      </c>
    </row>
    <row r="15" spans="1:7" ht="18">
      <c r="A15" s="1" t="s">
        <v>3</v>
      </c>
      <c r="B15" s="39"/>
      <c r="C15" s="30"/>
      <c r="D15" s="30"/>
      <c r="E15" s="30"/>
      <c r="F15" s="30"/>
      <c r="G15" s="14"/>
    </row>
    <row r="16" spans="1:7" ht="18">
      <c r="A16" s="96" t="s">
        <v>4</v>
      </c>
      <c r="B16" s="126" t="s">
        <v>170</v>
      </c>
      <c r="C16" s="30">
        <v>120000</v>
      </c>
      <c r="D16" s="30">
        <v>60000</v>
      </c>
      <c r="E16" s="30">
        <f>F16-D16</f>
        <v>108000</v>
      </c>
      <c r="F16" s="30">
        <v>168000</v>
      </c>
      <c r="G16" s="14">
        <f>'[3]COOP'!$K$14</f>
        <v>168000</v>
      </c>
    </row>
    <row r="17" spans="1:7" ht="18">
      <c r="A17" s="96" t="s">
        <v>7</v>
      </c>
      <c r="B17" s="126" t="s">
        <v>173</v>
      </c>
      <c r="C17" s="30">
        <v>30000</v>
      </c>
      <c r="D17" s="30">
        <v>30000</v>
      </c>
      <c r="E17" s="30">
        <f>F17-D17</f>
        <v>12000</v>
      </c>
      <c r="F17" s="30">
        <v>42000</v>
      </c>
      <c r="G17" s="14">
        <f>'[3]COOP'!$O$14</f>
        <v>42000</v>
      </c>
    </row>
    <row r="18" spans="1:7" ht="18">
      <c r="A18" s="96" t="s">
        <v>10</v>
      </c>
      <c r="B18" s="126" t="s">
        <v>175</v>
      </c>
      <c r="C18" s="30">
        <v>111930</v>
      </c>
      <c r="D18" s="30">
        <v>0</v>
      </c>
      <c r="E18" s="30">
        <f>F18-D18</f>
        <v>155675</v>
      </c>
      <c r="F18" s="30">
        <v>155675</v>
      </c>
      <c r="G18" s="14">
        <f>'[3]COOP'!$M$14</f>
        <v>155675</v>
      </c>
    </row>
    <row r="19" spans="1:7" ht="18">
      <c r="A19" s="96" t="s">
        <v>9</v>
      </c>
      <c r="B19" s="126" t="s">
        <v>176</v>
      </c>
      <c r="C19" s="30">
        <v>25000</v>
      </c>
      <c r="D19" s="30">
        <v>0</v>
      </c>
      <c r="E19" s="30">
        <f>F19-D19</f>
        <v>35000</v>
      </c>
      <c r="F19" s="30">
        <v>35000</v>
      </c>
      <c r="G19" s="14">
        <f>'[3]COOP'!$N$14</f>
        <v>35000</v>
      </c>
    </row>
    <row r="20" spans="1:7" ht="18">
      <c r="A20" s="96" t="s">
        <v>267</v>
      </c>
      <c r="B20" s="126" t="s">
        <v>177</v>
      </c>
      <c r="C20" s="30">
        <v>111930</v>
      </c>
      <c r="D20" s="30">
        <v>111930</v>
      </c>
      <c r="E20" s="30">
        <f>F20-D20</f>
        <v>43745</v>
      </c>
      <c r="F20" s="30">
        <v>155675</v>
      </c>
      <c r="G20" s="14">
        <f>'[3]COOP'!$L$14</f>
        <v>155675</v>
      </c>
    </row>
    <row r="21" spans="1:7" ht="18">
      <c r="A21" s="1" t="s">
        <v>48</v>
      </c>
      <c r="B21" s="39"/>
      <c r="C21" s="30"/>
      <c r="D21" s="30"/>
      <c r="E21" s="30"/>
      <c r="F21" s="30"/>
      <c r="G21" s="14"/>
    </row>
    <row r="22" spans="1:7" ht="18">
      <c r="A22" s="96" t="s">
        <v>178</v>
      </c>
      <c r="B22" s="126" t="s">
        <v>179</v>
      </c>
      <c r="C22" s="30">
        <v>161179.2</v>
      </c>
      <c r="D22" s="30">
        <v>80589.6</v>
      </c>
      <c r="E22" s="30">
        <f>F22-D22</f>
        <v>143582.4</v>
      </c>
      <c r="F22" s="30">
        <v>224172</v>
      </c>
      <c r="G22" s="14">
        <f>'[3]COOP'!$G$14</f>
        <v>224172</v>
      </c>
    </row>
    <row r="23" spans="1:7" ht="18">
      <c r="A23" s="96" t="s">
        <v>11</v>
      </c>
      <c r="B23" s="126" t="s">
        <v>182</v>
      </c>
      <c r="C23" s="30">
        <v>6000</v>
      </c>
      <c r="D23" s="30">
        <v>3000</v>
      </c>
      <c r="E23" s="30">
        <f>F23-D23</f>
        <v>34362</v>
      </c>
      <c r="F23" s="30">
        <v>37362</v>
      </c>
      <c r="G23" s="14">
        <f>'[3]COOP'!$H$14</f>
        <v>37362</v>
      </c>
    </row>
    <row r="24" spans="1:8" ht="18">
      <c r="A24" s="96" t="s">
        <v>12</v>
      </c>
      <c r="B24" s="97" t="s">
        <v>183</v>
      </c>
      <c r="C24" s="30">
        <v>20147.64</v>
      </c>
      <c r="D24" s="72">
        <v>10073.82</v>
      </c>
      <c r="E24" s="30">
        <f>F24-D24</f>
        <v>17947.98</v>
      </c>
      <c r="F24" s="72">
        <v>28021.8</v>
      </c>
      <c r="G24" s="14">
        <f>'[3]COOP'!$I$14</f>
        <v>37362</v>
      </c>
      <c r="H24" s="149">
        <f>G24-F24</f>
        <v>9340.2</v>
      </c>
    </row>
    <row r="25" spans="1:7" ht="18.75" thickBot="1">
      <c r="A25" s="98" t="s">
        <v>181</v>
      </c>
      <c r="B25" s="97" t="s">
        <v>184</v>
      </c>
      <c r="C25" s="30">
        <v>6000</v>
      </c>
      <c r="D25" s="134">
        <v>3000</v>
      </c>
      <c r="E25" s="30">
        <f>F25-D25</f>
        <v>5400</v>
      </c>
      <c r="F25" s="134">
        <v>8400</v>
      </c>
      <c r="G25" s="22">
        <f>'[3]COOP'!$J$14</f>
        <v>8400</v>
      </c>
    </row>
    <row r="26" spans="1:9" ht="19.5" thickBot="1" thickTop="1">
      <c r="A26" s="23" t="s">
        <v>13</v>
      </c>
      <c r="B26" s="24"/>
      <c r="C26" s="137">
        <f>SUM(C13:C25)</f>
        <v>1935346.8399999999</v>
      </c>
      <c r="D26" s="137">
        <f>SUM(D13:D25)</f>
        <v>970173.3899999999</v>
      </c>
      <c r="E26" s="137">
        <f>SUM(E13:E25)</f>
        <v>1752232.41</v>
      </c>
      <c r="F26" s="137">
        <f>SUM(F13:F25)</f>
        <v>2722405.8</v>
      </c>
      <c r="G26" s="137">
        <f>SUM(G13:G25)</f>
        <v>2731746</v>
      </c>
      <c r="H26" s="61"/>
      <c r="I26" s="61"/>
    </row>
    <row r="27" spans="1:8" ht="18.75" thickTop="1">
      <c r="A27" s="26" t="s">
        <v>272</v>
      </c>
      <c r="B27" s="27"/>
      <c r="C27" s="6"/>
      <c r="D27" s="6"/>
      <c r="E27" s="6"/>
      <c r="F27" s="6"/>
      <c r="G27" s="7"/>
      <c r="H27" s="61"/>
    </row>
    <row r="28" spans="1:7" ht="18">
      <c r="A28" s="18" t="s">
        <v>14</v>
      </c>
      <c r="B28" s="27" t="s">
        <v>186</v>
      </c>
      <c r="C28" s="30">
        <v>50000</v>
      </c>
      <c r="D28" s="29">
        <v>0</v>
      </c>
      <c r="E28" s="30">
        <f aca="true" t="shared" si="0" ref="E28:E34">F28-D28</f>
        <v>0</v>
      </c>
      <c r="F28" s="72">
        <v>0</v>
      </c>
      <c r="G28" s="15">
        <v>0</v>
      </c>
    </row>
    <row r="29" spans="1:7" ht="18" hidden="1">
      <c r="A29" s="16" t="s">
        <v>15</v>
      </c>
      <c r="B29" s="103" t="s">
        <v>187</v>
      </c>
      <c r="C29" s="30">
        <v>0</v>
      </c>
      <c r="D29" s="13">
        <v>0</v>
      </c>
      <c r="E29" s="30">
        <f t="shared" si="0"/>
        <v>0</v>
      </c>
      <c r="F29" s="72">
        <v>0</v>
      </c>
      <c r="G29" s="15">
        <v>0</v>
      </c>
    </row>
    <row r="30" spans="1:7" ht="18">
      <c r="A30" s="96" t="s">
        <v>190</v>
      </c>
      <c r="B30" s="97" t="s">
        <v>191</v>
      </c>
      <c r="C30" s="30">
        <v>0</v>
      </c>
      <c r="D30" s="153">
        <v>39608.5</v>
      </c>
      <c r="E30" s="30">
        <f t="shared" si="0"/>
        <v>60391.5</v>
      </c>
      <c r="F30" s="134">
        <v>100000</v>
      </c>
      <c r="G30" s="184">
        <v>110000</v>
      </c>
    </row>
    <row r="31" spans="1:7" ht="18">
      <c r="A31" s="18" t="s">
        <v>110</v>
      </c>
      <c r="B31" s="39" t="s">
        <v>200</v>
      </c>
      <c r="C31" s="30">
        <v>0</v>
      </c>
      <c r="D31" s="30">
        <v>0</v>
      </c>
      <c r="E31" s="30">
        <f t="shared" si="0"/>
        <v>50000</v>
      </c>
      <c r="F31" s="134">
        <v>50000</v>
      </c>
      <c r="G31" s="184">
        <v>0</v>
      </c>
    </row>
    <row r="32" spans="1:7" ht="18" hidden="1">
      <c r="A32" s="16" t="s">
        <v>18</v>
      </c>
      <c r="B32" s="39" t="s">
        <v>197</v>
      </c>
      <c r="C32" s="30">
        <v>0</v>
      </c>
      <c r="D32" s="30">
        <v>0</v>
      </c>
      <c r="E32" s="30">
        <f t="shared" si="0"/>
        <v>0</v>
      </c>
      <c r="F32" s="72">
        <v>0</v>
      </c>
      <c r="G32" s="15">
        <v>0</v>
      </c>
    </row>
    <row r="33" spans="1:8" ht="15.75" customHeight="1">
      <c r="A33" s="16" t="s">
        <v>114</v>
      </c>
      <c r="B33" s="27" t="s">
        <v>234</v>
      </c>
      <c r="C33" s="189">
        <v>0</v>
      </c>
      <c r="D33" s="30">
        <v>0</v>
      </c>
      <c r="E33" s="189">
        <f t="shared" si="0"/>
        <v>0</v>
      </c>
      <c r="F33" s="30">
        <v>0</v>
      </c>
      <c r="G33" s="15">
        <v>10000</v>
      </c>
      <c r="H33" s="61"/>
    </row>
    <row r="34" spans="1:7" ht="18" hidden="1">
      <c r="A34" s="18" t="s">
        <v>299</v>
      </c>
      <c r="B34" s="39" t="s">
        <v>201</v>
      </c>
      <c r="C34" s="30">
        <v>0</v>
      </c>
      <c r="D34" s="19">
        <v>0</v>
      </c>
      <c r="E34" s="30">
        <f t="shared" si="0"/>
        <v>0</v>
      </c>
      <c r="F34" s="72">
        <v>0</v>
      </c>
      <c r="G34" s="15">
        <v>0</v>
      </c>
    </row>
    <row r="35" spans="1:7" ht="18">
      <c r="A35" s="96" t="s">
        <v>23</v>
      </c>
      <c r="B35" s="27" t="s">
        <v>185</v>
      </c>
      <c r="C35" s="30"/>
      <c r="D35" s="13"/>
      <c r="E35" s="30"/>
      <c r="F35" s="30"/>
      <c r="G35" s="14"/>
    </row>
    <row r="36" spans="1:7" ht="18">
      <c r="A36" s="146" t="s">
        <v>405</v>
      </c>
      <c r="B36" s="27"/>
      <c r="C36" s="30">
        <v>0</v>
      </c>
      <c r="D36" s="19">
        <v>118482</v>
      </c>
      <c r="E36" s="30">
        <f>F36-D36</f>
        <v>381518</v>
      </c>
      <c r="F36" s="30">
        <v>500000</v>
      </c>
      <c r="G36" s="14">
        <v>455000</v>
      </c>
    </row>
    <row r="37" spans="1:7" ht="18">
      <c r="A37" s="146" t="s">
        <v>515</v>
      </c>
      <c r="B37" s="27"/>
      <c r="C37" s="30">
        <v>0</v>
      </c>
      <c r="D37" s="19">
        <v>0</v>
      </c>
      <c r="E37" s="30">
        <f>F37-D37</f>
        <v>0</v>
      </c>
      <c r="F37" s="134">
        <v>0</v>
      </c>
      <c r="G37" s="15">
        <v>10000</v>
      </c>
    </row>
    <row r="38" spans="1:7" ht="18">
      <c r="A38" s="146" t="s">
        <v>165</v>
      </c>
      <c r="B38" s="39"/>
      <c r="C38" s="30">
        <v>0</v>
      </c>
      <c r="D38" s="13">
        <v>0</v>
      </c>
      <c r="E38" s="30">
        <f>F38-D38</f>
        <v>100000</v>
      </c>
      <c r="F38" s="30">
        <v>100000</v>
      </c>
      <c r="G38" s="15">
        <v>20000</v>
      </c>
    </row>
    <row r="39" spans="1:7" ht="18">
      <c r="A39" s="146" t="s">
        <v>516</v>
      </c>
      <c r="B39" s="39"/>
      <c r="C39" s="30">
        <v>0</v>
      </c>
      <c r="D39" s="19">
        <v>0</v>
      </c>
      <c r="E39" s="30">
        <f>F39-D39</f>
        <v>0</v>
      </c>
      <c r="F39" s="134">
        <v>0</v>
      </c>
      <c r="G39" s="15">
        <v>50000</v>
      </c>
    </row>
    <row r="40" spans="1:7" ht="18.75" thickBot="1">
      <c r="A40" s="146" t="s">
        <v>445</v>
      </c>
      <c r="B40" s="178"/>
      <c r="C40" s="30">
        <v>0</v>
      </c>
      <c r="D40" s="13">
        <v>0</v>
      </c>
      <c r="E40" s="30">
        <f>F40-D40</f>
        <v>50000</v>
      </c>
      <c r="F40" s="73">
        <v>50000</v>
      </c>
      <c r="G40" s="15">
        <v>0</v>
      </c>
    </row>
    <row r="41" spans="1:7" ht="19.5" thickBot="1" thickTop="1">
      <c r="A41" s="23" t="s">
        <v>24</v>
      </c>
      <c r="B41" s="25"/>
      <c r="C41" s="137">
        <f>SUM(C28:C40)</f>
        <v>50000</v>
      </c>
      <c r="D41" s="137">
        <f>SUM(D28:D40)</f>
        <v>158090.5</v>
      </c>
      <c r="E41" s="137">
        <f>SUM(E28:E40)</f>
        <v>641909.5</v>
      </c>
      <c r="F41" s="162">
        <f>SUM(F28:F40)</f>
        <v>800000</v>
      </c>
      <c r="G41" s="137">
        <f>SUM(G28:G40)</f>
        <v>655000</v>
      </c>
    </row>
    <row r="42" spans="1:7" ht="18.75" hidden="1" thickTop="1">
      <c r="A42" s="26" t="s">
        <v>28</v>
      </c>
      <c r="B42" s="32"/>
      <c r="C42" s="6"/>
      <c r="D42" s="6"/>
      <c r="E42" s="6"/>
      <c r="F42" s="63"/>
      <c r="G42" s="7"/>
    </row>
    <row r="43" spans="1:8" s="76" customFormat="1" ht="15.75" customHeight="1" hidden="1" thickBot="1">
      <c r="A43" s="108" t="s">
        <v>29</v>
      </c>
      <c r="B43" s="109" t="s">
        <v>206</v>
      </c>
      <c r="C43" s="30">
        <v>0</v>
      </c>
      <c r="D43" s="30">
        <v>0</v>
      </c>
      <c r="E43" s="30">
        <f>F43-D43</f>
        <v>0</v>
      </c>
      <c r="F43" s="30">
        <v>0</v>
      </c>
      <c r="G43" s="14">
        <v>0</v>
      </c>
      <c r="H43" s="229">
        <v>100000</v>
      </c>
    </row>
    <row r="44" spans="1:7" ht="19.5" hidden="1" thickBot="1" thickTop="1">
      <c r="A44" s="23" t="s">
        <v>32</v>
      </c>
      <c r="B44" s="25"/>
      <c r="C44" s="137">
        <f>SUM(C43:C43)</f>
        <v>0</v>
      </c>
      <c r="D44" s="137">
        <f>SUM(D43:D43)</f>
        <v>0</v>
      </c>
      <c r="E44" s="137">
        <f>SUM(E43:E43)</f>
        <v>0</v>
      </c>
      <c r="F44" s="137">
        <f>SUM(F43:F43)</f>
        <v>0</v>
      </c>
      <c r="G44" s="137">
        <f>SUM(G43:G43)</f>
        <v>0</v>
      </c>
    </row>
    <row r="45" spans="1:8" ht="19.5" thickBot="1" thickTop="1">
      <c r="A45" s="23" t="s">
        <v>33</v>
      </c>
      <c r="B45" s="25"/>
      <c r="C45" s="137">
        <f>C44+C41+C26</f>
        <v>1985346.8399999999</v>
      </c>
      <c r="D45" s="137">
        <f>D44+D41+D26</f>
        <v>1128263.89</v>
      </c>
      <c r="E45" s="137">
        <f>E44+E41+E26</f>
        <v>2394141.91</v>
      </c>
      <c r="F45" s="137">
        <f>F44+F41+F26</f>
        <v>3522405.8</v>
      </c>
      <c r="G45" s="137">
        <f>G44+G41+G26</f>
        <v>3386746</v>
      </c>
      <c r="H45" s="61">
        <f>G45-F45</f>
        <v>-135659.7999999998</v>
      </c>
    </row>
    <row r="46" ht="9.75" customHeight="1" thickTop="1"/>
    <row r="47" spans="1:7" ht="18">
      <c r="A47" s="3" t="s">
        <v>34</v>
      </c>
      <c r="B47" s="35" t="s">
        <v>46</v>
      </c>
      <c r="F47" s="3" t="s">
        <v>35</v>
      </c>
      <c r="G47" s="35"/>
    </row>
    <row r="50" spans="1:7" ht="18" customHeight="1">
      <c r="A50" s="36" t="s">
        <v>483</v>
      </c>
      <c r="B50" s="265" t="s">
        <v>476</v>
      </c>
      <c r="C50" s="266"/>
      <c r="D50" s="169"/>
      <c r="E50" s="169"/>
      <c r="F50" s="263" t="s">
        <v>85</v>
      </c>
      <c r="G50" s="263"/>
    </row>
    <row r="51" spans="1:7" ht="18" customHeight="1">
      <c r="A51" s="80" t="s">
        <v>305</v>
      </c>
      <c r="B51" s="262" t="s">
        <v>477</v>
      </c>
      <c r="C51" s="262"/>
      <c r="D51" s="170"/>
      <c r="E51" s="170"/>
      <c r="F51" s="264" t="s">
        <v>97</v>
      </c>
      <c r="G51" s="264"/>
    </row>
    <row r="54" spans="6:7" ht="18">
      <c r="F54" s="37"/>
      <c r="G54" s="37"/>
    </row>
    <row r="55" spans="6:7" ht="18">
      <c r="F55" s="35"/>
      <c r="G55" s="35"/>
    </row>
    <row r="56" ht="18">
      <c r="A56" s="36" t="s">
        <v>338</v>
      </c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50:G50"/>
    <mergeCell ref="B51:C51"/>
    <mergeCell ref="F51:G51"/>
    <mergeCell ref="B50:C50"/>
  </mergeCells>
  <printOptions/>
  <pageMargins left="0.22" right="0.2" top="0.6" bottom="0.25" header="0.25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6" max="4" man="1"/>
  </rowBreaks>
  <ignoredErrors>
    <ignoredError sqref="F10:G10 A10:C10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I65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7.57421875" style="3" customWidth="1"/>
    <col min="2" max="2" width="15.7109375" style="3" customWidth="1"/>
    <col min="3" max="7" width="18.28125" style="3" customWidth="1"/>
    <col min="8" max="8" width="15.0039062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95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63"/>
      <c r="D10" s="63"/>
      <c r="E10" s="63"/>
      <c r="F10" s="63"/>
      <c r="G10" s="7"/>
    </row>
    <row r="11" spans="1:7" ht="18">
      <c r="A11" s="1" t="s">
        <v>1</v>
      </c>
      <c r="B11" s="176"/>
      <c r="C11" s="59"/>
      <c r="D11" s="59"/>
      <c r="E11" s="59"/>
      <c r="F11" s="59"/>
      <c r="G11" s="11"/>
    </row>
    <row r="12" spans="1:7" ht="18">
      <c r="A12" s="1" t="s">
        <v>2</v>
      </c>
      <c r="B12" s="30"/>
      <c r="C12" s="30"/>
      <c r="D12" s="30"/>
      <c r="E12" s="30"/>
      <c r="F12" s="30"/>
      <c r="G12" s="14"/>
    </row>
    <row r="13" spans="1:7" ht="18">
      <c r="A13" s="96" t="s">
        <v>91</v>
      </c>
      <c r="B13" s="126" t="s">
        <v>168</v>
      </c>
      <c r="C13" s="30">
        <v>3531393.44</v>
      </c>
      <c r="D13" s="30">
        <v>1681286.4</v>
      </c>
      <c r="E13" s="30">
        <f>F13-D13</f>
        <v>2112969.6</v>
      </c>
      <c r="F13" s="30">
        <v>3794256</v>
      </c>
      <c r="G13" s="14">
        <f>'[3]CENRO'!$E$19</f>
        <v>3794256</v>
      </c>
    </row>
    <row r="14" spans="1:7" s="76" customFormat="1" ht="15.75" customHeight="1">
      <c r="A14" s="96" t="s">
        <v>273</v>
      </c>
      <c r="B14" s="126" t="s">
        <v>169</v>
      </c>
      <c r="C14" s="30">
        <v>796896</v>
      </c>
      <c r="D14" s="30">
        <v>398448</v>
      </c>
      <c r="E14" s="30">
        <f>F14-D14</f>
        <v>398448</v>
      </c>
      <c r="F14" s="30">
        <v>796896</v>
      </c>
      <c r="G14" s="14">
        <f>'[3]CENRO'!$E$20</f>
        <v>796896</v>
      </c>
    </row>
    <row r="15" spans="1:7" ht="18">
      <c r="A15" s="1" t="s">
        <v>3</v>
      </c>
      <c r="B15" s="39"/>
      <c r="C15" s="30"/>
      <c r="D15" s="30"/>
      <c r="E15" s="30"/>
      <c r="F15" s="30"/>
      <c r="G15" s="14"/>
    </row>
    <row r="16" spans="1:7" ht="18">
      <c r="A16" s="96" t="s">
        <v>4</v>
      </c>
      <c r="B16" s="126" t="s">
        <v>170</v>
      </c>
      <c r="C16" s="30">
        <v>429909.11</v>
      </c>
      <c r="D16" s="30">
        <v>207200</v>
      </c>
      <c r="E16" s="30">
        <f aca="true" t="shared" si="0" ref="E16:E22">F16-D16</f>
        <v>248800</v>
      </c>
      <c r="F16" s="30">
        <v>456000</v>
      </c>
      <c r="G16" s="14">
        <f>'[3]CENRO'!$K$21</f>
        <v>456000</v>
      </c>
    </row>
    <row r="17" spans="1:7" s="76" customFormat="1" ht="15.75" customHeight="1">
      <c r="A17" s="96" t="s">
        <v>5</v>
      </c>
      <c r="B17" s="126" t="s">
        <v>171</v>
      </c>
      <c r="C17" s="30">
        <v>90000</v>
      </c>
      <c r="D17" s="30">
        <v>45000</v>
      </c>
      <c r="E17" s="30">
        <f t="shared" si="0"/>
        <v>45000</v>
      </c>
      <c r="F17" s="30">
        <v>90000</v>
      </c>
      <c r="G17" s="14">
        <f>'[3]CENRO'!$F$21/2</f>
        <v>90000</v>
      </c>
    </row>
    <row r="18" spans="1:7" s="76" customFormat="1" ht="15.75" customHeight="1">
      <c r="A18" s="96" t="s">
        <v>6</v>
      </c>
      <c r="B18" s="126" t="s">
        <v>172</v>
      </c>
      <c r="C18" s="30">
        <v>90000</v>
      </c>
      <c r="D18" s="30">
        <v>45000</v>
      </c>
      <c r="E18" s="30">
        <f t="shared" si="0"/>
        <v>45000</v>
      </c>
      <c r="F18" s="30">
        <v>90000</v>
      </c>
      <c r="G18" s="14">
        <f>'[3]CENRO'!$F$21/2</f>
        <v>90000</v>
      </c>
    </row>
    <row r="19" spans="1:7" ht="18">
      <c r="A19" s="96" t="s">
        <v>7</v>
      </c>
      <c r="B19" s="126" t="s">
        <v>173</v>
      </c>
      <c r="C19" s="30">
        <v>108000</v>
      </c>
      <c r="D19" s="30">
        <v>102000</v>
      </c>
      <c r="E19" s="30">
        <f t="shared" si="0"/>
        <v>12000</v>
      </c>
      <c r="F19" s="30">
        <v>114000</v>
      </c>
      <c r="G19" s="14">
        <f>'[3]CENRO'!$O$21</f>
        <v>114000</v>
      </c>
    </row>
    <row r="20" spans="1:7" ht="18">
      <c r="A20" s="96" t="s">
        <v>10</v>
      </c>
      <c r="B20" s="126" t="s">
        <v>175</v>
      </c>
      <c r="C20" s="30">
        <v>361842</v>
      </c>
      <c r="D20" s="30">
        <v>0</v>
      </c>
      <c r="E20" s="30">
        <f t="shared" si="0"/>
        <v>382596</v>
      </c>
      <c r="F20" s="30">
        <v>382596</v>
      </c>
      <c r="G20" s="14">
        <f>'[3]CENRO'!$M$21</f>
        <v>382596</v>
      </c>
    </row>
    <row r="21" spans="1:7" ht="18">
      <c r="A21" s="96" t="s">
        <v>9</v>
      </c>
      <c r="B21" s="126" t="s">
        <v>176</v>
      </c>
      <c r="C21" s="30">
        <v>90000</v>
      </c>
      <c r="D21" s="30">
        <v>0</v>
      </c>
      <c r="E21" s="30">
        <f t="shared" si="0"/>
        <v>95000</v>
      </c>
      <c r="F21" s="30">
        <v>95000</v>
      </c>
      <c r="G21" s="14">
        <f>'[3]CENRO'!$N$21</f>
        <v>95000</v>
      </c>
    </row>
    <row r="22" spans="1:7" ht="18">
      <c r="A22" s="96" t="s">
        <v>267</v>
      </c>
      <c r="B22" s="126" t="s">
        <v>177</v>
      </c>
      <c r="C22" s="30">
        <v>361842</v>
      </c>
      <c r="D22" s="30">
        <v>341088</v>
      </c>
      <c r="E22" s="30">
        <f t="shared" si="0"/>
        <v>41508</v>
      </c>
      <c r="F22" s="30">
        <v>382596</v>
      </c>
      <c r="G22" s="14">
        <f>'[3]CENRO'!$L$21</f>
        <v>382596</v>
      </c>
    </row>
    <row r="23" spans="1:7" ht="18">
      <c r="A23" s="1" t="s">
        <v>48</v>
      </c>
      <c r="B23" s="39"/>
      <c r="C23" s="30"/>
      <c r="D23" s="30"/>
      <c r="E23" s="30"/>
      <c r="F23" s="30"/>
      <c r="G23" s="14"/>
    </row>
    <row r="24" spans="1:7" ht="18">
      <c r="A24" s="96" t="s">
        <v>178</v>
      </c>
      <c r="B24" s="126" t="s">
        <v>179</v>
      </c>
      <c r="C24" s="30">
        <v>519466.8</v>
      </c>
      <c r="D24" s="30">
        <v>249496.97</v>
      </c>
      <c r="E24" s="30">
        <f>F24-D24</f>
        <v>301441.27</v>
      </c>
      <c r="F24" s="30">
        <v>550938.24</v>
      </c>
      <c r="G24" s="14">
        <f>'[3]CENRO'!$G$21</f>
        <v>550938.24</v>
      </c>
    </row>
    <row r="25" spans="1:7" ht="18">
      <c r="A25" s="96" t="s">
        <v>11</v>
      </c>
      <c r="B25" s="126" t="s">
        <v>182</v>
      </c>
      <c r="C25" s="30">
        <v>21500</v>
      </c>
      <c r="D25" s="30">
        <v>10300</v>
      </c>
      <c r="E25" s="30">
        <f>F25-D25</f>
        <v>81523.04</v>
      </c>
      <c r="F25" s="30">
        <v>91823.04</v>
      </c>
      <c r="G25" s="14">
        <f>'[3]CENRO'!$H$21</f>
        <v>91823.04</v>
      </c>
    </row>
    <row r="26" spans="1:8" ht="18">
      <c r="A26" s="96" t="s">
        <v>12</v>
      </c>
      <c r="B26" s="126" t="s">
        <v>183</v>
      </c>
      <c r="C26" s="30">
        <v>60720.63</v>
      </c>
      <c r="D26" s="30">
        <v>29058.53</v>
      </c>
      <c r="E26" s="30">
        <f>F26-D26</f>
        <v>39809.11</v>
      </c>
      <c r="F26" s="30">
        <v>68867.64</v>
      </c>
      <c r="G26" s="14">
        <f>'[3]CENRO'!$I$21</f>
        <v>91005.6</v>
      </c>
      <c r="H26" s="149">
        <f>G26-F26</f>
        <v>22137.960000000006</v>
      </c>
    </row>
    <row r="27" spans="1:7" ht="18.75" thickBot="1">
      <c r="A27" s="135" t="s">
        <v>181</v>
      </c>
      <c r="B27" s="127" t="s">
        <v>184</v>
      </c>
      <c r="C27" s="30">
        <v>21500</v>
      </c>
      <c r="D27" s="21">
        <v>10300</v>
      </c>
      <c r="E27" s="30">
        <f>F27-D27</f>
        <v>12500</v>
      </c>
      <c r="F27" s="21">
        <v>22800</v>
      </c>
      <c r="G27" s="22">
        <f>'[3]CENRO'!$J$21</f>
        <v>22800</v>
      </c>
    </row>
    <row r="28" spans="1:9" ht="19.5" thickBot="1" thickTop="1">
      <c r="A28" s="23" t="s">
        <v>13</v>
      </c>
      <c r="B28" s="24"/>
      <c r="C28" s="137">
        <f>SUM(C13:C27)</f>
        <v>6483069.9799999995</v>
      </c>
      <c r="D28" s="137">
        <f>SUM(D13:D27)</f>
        <v>3119177.9</v>
      </c>
      <c r="E28" s="137">
        <f>SUM(E13:E27)</f>
        <v>3816595.02</v>
      </c>
      <c r="F28" s="137">
        <f>SUM(F13:F27)</f>
        <v>6935772.92</v>
      </c>
      <c r="G28" s="137">
        <f>SUM(G13:G27)</f>
        <v>6957910.88</v>
      </c>
      <c r="H28" s="65"/>
      <c r="I28" s="61"/>
    </row>
    <row r="29" spans="1:8" ht="18.75" thickTop="1">
      <c r="A29" s="26" t="s">
        <v>272</v>
      </c>
      <c r="B29" s="27"/>
      <c r="C29" s="28"/>
      <c r="D29" s="28"/>
      <c r="E29" s="28"/>
      <c r="F29" s="28"/>
      <c r="G29" s="7"/>
      <c r="H29" s="61"/>
    </row>
    <row r="30" spans="1:7" ht="18" hidden="1">
      <c r="A30" s="96" t="s">
        <v>15</v>
      </c>
      <c r="B30" s="27" t="s">
        <v>187</v>
      </c>
      <c r="C30" s="30">
        <v>0</v>
      </c>
      <c r="D30" s="30">
        <v>0</v>
      </c>
      <c r="E30" s="30">
        <f aca="true" t="shared" si="1" ref="E30:E36">F30-D30</f>
        <v>0</v>
      </c>
      <c r="F30" s="30">
        <v>0</v>
      </c>
      <c r="G30" s="15">
        <v>0</v>
      </c>
    </row>
    <row r="31" spans="1:7" ht="18">
      <c r="A31" s="96" t="s">
        <v>256</v>
      </c>
      <c r="B31" s="27" t="s">
        <v>257</v>
      </c>
      <c r="C31" s="30">
        <v>458423.5</v>
      </c>
      <c r="D31" s="30">
        <v>82249</v>
      </c>
      <c r="E31" s="30">
        <f t="shared" si="1"/>
        <v>417751</v>
      </c>
      <c r="F31" s="30">
        <f>180000+200000+60000+30000+30000</f>
        <v>500000</v>
      </c>
      <c r="G31" s="15">
        <v>550000</v>
      </c>
    </row>
    <row r="32" spans="1:7" ht="18">
      <c r="A32" s="96" t="s">
        <v>190</v>
      </c>
      <c r="B32" s="27" t="s">
        <v>191</v>
      </c>
      <c r="C32" s="30">
        <v>523703.5</v>
      </c>
      <c r="D32" s="30">
        <v>205703</v>
      </c>
      <c r="E32" s="30">
        <f t="shared" si="1"/>
        <v>994297</v>
      </c>
      <c r="F32" s="30">
        <f>700000+500000</f>
        <v>1200000</v>
      </c>
      <c r="G32" s="15">
        <v>1286000</v>
      </c>
    </row>
    <row r="33" spans="1:7" ht="18" hidden="1">
      <c r="A33" s="96" t="s">
        <v>293</v>
      </c>
      <c r="B33" s="27" t="s">
        <v>300</v>
      </c>
      <c r="C33" s="30">
        <v>0</v>
      </c>
      <c r="D33" s="30">
        <v>0</v>
      </c>
      <c r="E33" s="30">
        <f t="shared" si="1"/>
        <v>0</v>
      </c>
      <c r="F33" s="30">
        <v>0</v>
      </c>
      <c r="G33" s="15">
        <v>0</v>
      </c>
    </row>
    <row r="34" spans="1:7" ht="18">
      <c r="A34" s="16" t="s">
        <v>112</v>
      </c>
      <c r="B34" s="17" t="s">
        <v>258</v>
      </c>
      <c r="C34" s="30">
        <v>129531435.34</v>
      </c>
      <c r="D34" s="30">
        <v>53384569.97</v>
      </c>
      <c r="E34" s="30">
        <f t="shared" si="1"/>
        <v>79306430.03</v>
      </c>
      <c r="F34" s="30">
        <v>132691000</v>
      </c>
      <c r="G34" s="15">
        <v>134229000</v>
      </c>
    </row>
    <row r="35" spans="1:7" ht="18">
      <c r="A35" s="96" t="s">
        <v>259</v>
      </c>
      <c r="B35" s="17" t="s">
        <v>260</v>
      </c>
      <c r="C35" s="30">
        <v>943848.35</v>
      </c>
      <c r="D35" s="30">
        <v>377353.32</v>
      </c>
      <c r="E35" s="30">
        <f t="shared" si="1"/>
        <v>1886646.68</v>
      </c>
      <c r="F35" s="30">
        <v>2264000</v>
      </c>
      <c r="G35" s="15">
        <v>2574000</v>
      </c>
    </row>
    <row r="36" spans="1:7" ht="16.5" customHeight="1">
      <c r="A36" s="16" t="s">
        <v>238</v>
      </c>
      <c r="B36" s="17" t="s">
        <v>213</v>
      </c>
      <c r="C36" s="30">
        <v>0</v>
      </c>
      <c r="D36" s="30">
        <v>0</v>
      </c>
      <c r="E36" s="30">
        <f t="shared" si="1"/>
        <v>400000</v>
      </c>
      <c r="F36" s="30">
        <v>400000</v>
      </c>
      <c r="G36" s="15">
        <v>0</v>
      </c>
    </row>
    <row r="37" spans="1:7" ht="18" hidden="1">
      <c r="A37" s="96" t="s">
        <v>18</v>
      </c>
      <c r="B37" s="97" t="s">
        <v>197</v>
      </c>
      <c r="C37" s="30">
        <v>0</v>
      </c>
      <c r="D37" s="30">
        <v>0</v>
      </c>
      <c r="E37" s="30">
        <f>F37-D37</f>
        <v>0</v>
      </c>
      <c r="F37" s="30">
        <v>0</v>
      </c>
      <c r="G37" s="15">
        <v>0</v>
      </c>
    </row>
    <row r="38" spans="1:7" ht="18">
      <c r="A38" s="31" t="s">
        <v>23</v>
      </c>
      <c r="B38" s="27" t="s">
        <v>185</v>
      </c>
      <c r="C38" s="30"/>
      <c r="D38" s="30"/>
      <c r="E38" s="30"/>
      <c r="F38" s="30"/>
      <c r="G38" s="15"/>
    </row>
    <row r="39" spans="1:7" ht="18">
      <c r="A39" s="146" t="s">
        <v>449</v>
      </c>
      <c r="B39" s="27"/>
      <c r="C39" s="30">
        <v>0</v>
      </c>
      <c r="D39" s="30">
        <v>1995718</v>
      </c>
      <c r="E39" s="30">
        <f>F39-D39</f>
        <v>4282</v>
      </c>
      <c r="F39" s="30">
        <v>2000000</v>
      </c>
      <c r="G39" s="15">
        <v>2000000</v>
      </c>
    </row>
    <row r="40" spans="1:7" ht="18">
      <c r="A40" s="146" t="s">
        <v>493</v>
      </c>
      <c r="B40" s="27"/>
      <c r="C40" s="30">
        <v>0</v>
      </c>
      <c r="D40" s="30">
        <v>1039793.16</v>
      </c>
      <c r="E40" s="30">
        <f>F40-D40</f>
        <v>8960206.84</v>
      </c>
      <c r="F40" s="30">
        <v>10000000</v>
      </c>
      <c r="G40" s="15">
        <v>5500000</v>
      </c>
    </row>
    <row r="41" spans="1:7" ht="18">
      <c r="A41" s="219" t="s">
        <v>494</v>
      </c>
      <c r="B41" s="27"/>
      <c r="C41" s="30">
        <v>0</v>
      </c>
      <c r="D41" s="30">
        <v>0</v>
      </c>
      <c r="E41" s="30">
        <f>F41-D41</f>
        <v>100000</v>
      </c>
      <c r="F41" s="30">
        <v>100000</v>
      </c>
      <c r="G41" s="15">
        <v>100000</v>
      </c>
    </row>
    <row r="42" spans="1:7" ht="18">
      <c r="A42" s="146" t="s">
        <v>495</v>
      </c>
      <c r="B42" s="27"/>
      <c r="C42" s="30">
        <v>0</v>
      </c>
      <c r="D42" s="30">
        <v>0</v>
      </c>
      <c r="E42" s="30">
        <f>F42-D42</f>
        <v>18000000</v>
      </c>
      <c r="F42" s="30">
        <v>18000000</v>
      </c>
      <c r="G42" s="15">
        <v>18000000</v>
      </c>
    </row>
    <row r="43" spans="1:7" s="78" customFormat="1" ht="18.75" thickBot="1">
      <c r="A43" s="146" t="s">
        <v>421</v>
      </c>
      <c r="B43" s="117"/>
      <c r="C43" s="30">
        <v>2795682.25</v>
      </c>
      <c r="D43" s="30">
        <v>0</v>
      </c>
      <c r="E43" s="30">
        <f>F43-D43</f>
        <v>0</v>
      </c>
      <c r="F43" s="30">
        <v>0</v>
      </c>
      <c r="G43" s="15">
        <v>0</v>
      </c>
    </row>
    <row r="44" spans="1:7" ht="19.5" thickBot="1" thickTop="1">
      <c r="A44" s="23" t="s">
        <v>24</v>
      </c>
      <c r="B44" s="25"/>
      <c r="C44" s="137">
        <f>SUM(C30:C43)</f>
        <v>134253092.94</v>
      </c>
      <c r="D44" s="137">
        <f>SUM(D30:D43)</f>
        <v>57085386.449999996</v>
      </c>
      <c r="E44" s="137">
        <f>SUM(E30:E43)</f>
        <v>110069613.55000001</v>
      </c>
      <c r="F44" s="137">
        <f>SUM(F30:F43)</f>
        <v>167155000</v>
      </c>
      <c r="G44" s="137">
        <f>SUM(G30:G43)</f>
        <v>164239000</v>
      </c>
    </row>
    <row r="45" spans="1:7" ht="18.75" thickTop="1">
      <c r="A45" s="26" t="s">
        <v>28</v>
      </c>
      <c r="B45" s="32"/>
      <c r="C45" s="6"/>
      <c r="D45" s="6"/>
      <c r="E45" s="6"/>
      <c r="F45" s="6"/>
      <c r="G45" s="7"/>
    </row>
    <row r="46" spans="1:7" ht="18" hidden="1">
      <c r="A46" s="96" t="s">
        <v>29</v>
      </c>
      <c r="B46" s="40" t="s">
        <v>206</v>
      </c>
      <c r="C46" s="30">
        <v>0</v>
      </c>
      <c r="D46" s="30">
        <v>0</v>
      </c>
      <c r="E46" s="30">
        <f>F46-D46</f>
        <v>0</v>
      </c>
      <c r="F46" s="30">
        <v>0</v>
      </c>
      <c r="G46" s="14">
        <v>0</v>
      </c>
    </row>
    <row r="47" spans="1:8" s="76" customFormat="1" ht="15.75" customHeight="1" hidden="1">
      <c r="A47" s="108" t="s">
        <v>209</v>
      </c>
      <c r="B47" s="109" t="s">
        <v>207</v>
      </c>
      <c r="C47" s="30">
        <v>0</v>
      </c>
      <c r="D47" s="30">
        <v>0</v>
      </c>
      <c r="E47" s="30">
        <f>F47-D47</f>
        <v>0</v>
      </c>
      <c r="F47" s="13">
        <v>0</v>
      </c>
      <c r="G47" s="14">
        <v>0</v>
      </c>
      <c r="H47" s="149"/>
    </row>
    <row r="48" spans="1:7" ht="18">
      <c r="A48" s="96" t="s">
        <v>315</v>
      </c>
      <c r="B48" s="40" t="s">
        <v>314</v>
      </c>
      <c r="C48" s="30">
        <v>0</v>
      </c>
      <c r="D48" s="30">
        <v>0</v>
      </c>
      <c r="E48" s="30">
        <f>F48-D48</f>
        <v>0</v>
      </c>
      <c r="F48" s="30">
        <v>0</v>
      </c>
      <c r="G48" s="14">
        <v>45000</v>
      </c>
    </row>
    <row r="49" spans="1:8" ht="16.5" customHeight="1">
      <c r="A49" s="16" t="s">
        <v>44</v>
      </c>
      <c r="B49" s="40" t="s">
        <v>208</v>
      </c>
      <c r="C49" s="173">
        <v>0</v>
      </c>
      <c r="D49" s="13">
        <v>0</v>
      </c>
      <c r="E49" s="30">
        <f>F49-D49</f>
        <v>0</v>
      </c>
      <c r="F49" s="30">
        <v>0</v>
      </c>
      <c r="G49" s="15">
        <v>0</v>
      </c>
      <c r="H49" s="61">
        <v>72000</v>
      </c>
    </row>
    <row r="50" spans="1:8" ht="18.75" thickBot="1">
      <c r="A50" s="33" t="s">
        <v>145</v>
      </c>
      <c r="B50" s="34" t="s">
        <v>245</v>
      </c>
      <c r="C50" s="30">
        <v>0</v>
      </c>
      <c r="D50" s="21">
        <v>0</v>
      </c>
      <c r="E50" s="30">
        <f>F50-D50</f>
        <v>0</v>
      </c>
      <c r="F50" s="21">
        <v>0</v>
      </c>
      <c r="G50" s="181">
        <v>0</v>
      </c>
      <c r="H50" s="154"/>
    </row>
    <row r="51" spans="1:7" ht="19.5" thickBot="1" thickTop="1">
      <c r="A51" s="23" t="s">
        <v>32</v>
      </c>
      <c r="B51" s="25"/>
      <c r="C51" s="137">
        <f>SUM(C46:C50)</f>
        <v>0</v>
      </c>
      <c r="D51" s="137">
        <f>SUM(D46:D50)</f>
        <v>0</v>
      </c>
      <c r="E51" s="137">
        <f>SUM(E46:E50)</f>
        <v>0</v>
      </c>
      <c r="F51" s="137">
        <f>SUM(F46:F50)</f>
        <v>0</v>
      </c>
      <c r="G51" s="137">
        <f>SUM(G46:G50)</f>
        <v>45000</v>
      </c>
    </row>
    <row r="52" spans="1:8" ht="19.5" thickBot="1" thickTop="1">
      <c r="A52" s="23" t="s">
        <v>33</v>
      </c>
      <c r="B52" s="25"/>
      <c r="C52" s="137">
        <f>C51+C44+C28</f>
        <v>140736162.92</v>
      </c>
      <c r="D52" s="137">
        <f>D51+D44+D28</f>
        <v>60204564.349999994</v>
      </c>
      <c r="E52" s="137">
        <f>E51+E44+E28</f>
        <v>113886208.57000001</v>
      </c>
      <c r="F52" s="137">
        <f>F51+F44+F28</f>
        <v>174090772.92</v>
      </c>
      <c r="G52" s="137">
        <f>G51+G44+G28</f>
        <v>171241910.88</v>
      </c>
      <c r="H52" s="61">
        <f>G52-F52</f>
        <v>-2848862.0399999917</v>
      </c>
    </row>
    <row r="53" ht="9.75" customHeight="1" thickTop="1"/>
    <row r="54" spans="1:7" ht="18">
      <c r="A54" s="3" t="s">
        <v>34</v>
      </c>
      <c r="B54" s="35" t="s">
        <v>46</v>
      </c>
      <c r="F54" s="3" t="s">
        <v>35</v>
      </c>
      <c r="G54" s="35"/>
    </row>
    <row r="55" spans="2:7" ht="9.75" customHeight="1">
      <c r="B55" s="35"/>
      <c r="G55" s="35"/>
    </row>
    <row r="56" spans="2:7" ht="16.5" customHeight="1">
      <c r="B56" s="35"/>
      <c r="F56" s="35"/>
      <c r="G56" s="35"/>
    </row>
    <row r="57" spans="6:7" ht="16.5" customHeight="1">
      <c r="F57" s="142"/>
      <c r="G57" s="142"/>
    </row>
    <row r="58" spans="1:7" ht="18" customHeight="1">
      <c r="A58" s="36" t="s">
        <v>94</v>
      </c>
      <c r="B58" s="265" t="s">
        <v>476</v>
      </c>
      <c r="C58" s="266"/>
      <c r="D58" s="169"/>
      <c r="E58" s="169"/>
      <c r="F58" s="265" t="s">
        <v>85</v>
      </c>
      <c r="G58" s="266"/>
    </row>
    <row r="59" spans="1:7" ht="18" customHeight="1">
      <c r="A59" s="4" t="s">
        <v>118</v>
      </c>
      <c r="B59" s="262" t="s">
        <v>477</v>
      </c>
      <c r="C59" s="262"/>
      <c r="D59" s="170"/>
      <c r="E59" s="170"/>
      <c r="F59" s="262" t="s">
        <v>97</v>
      </c>
      <c r="G59" s="262"/>
    </row>
    <row r="60" spans="6:7" ht="18">
      <c r="F60" s="142"/>
      <c r="G60" s="142"/>
    </row>
    <row r="65" spans="6:7" ht="18">
      <c r="F65" s="37"/>
      <c r="G65" s="37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59:G59"/>
    <mergeCell ref="B58:C58"/>
    <mergeCell ref="F58:G58"/>
    <mergeCell ref="B59:C59"/>
  </mergeCells>
  <printOptions/>
  <pageMargins left="0.45" right="0.26" top="0.43" bottom="0.25" header="0.25" footer="0.25"/>
  <pageSetup horizontalDpi="300" verticalDpi="300" orientation="landscape" paperSize="9" scale="91" r:id="rId1"/>
  <headerFooter alignWithMargins="0">
    <oddFooter>&amp;CPage &amp;P of &amp;N</oddFooter>
  </headerFooter>
  <rowBreaks count="2" manualBreakCount="2">
    <brk id="28" max="6" man="1"/>
    <brk id="59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2.7109375" style="3" customWidth="1"/>
    <col min="2" max="2" width="15.7109375" style="3" customWidth="1"/>
    <col min="3" max="5" width="18.28125" style="44" customWidth="1"/>
    <col min="6" max="7" width="18.28125" style="3" customWidth="1"/>
    <col min="8" max="8" width="10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6" s="2" customFormat="1" ht="9.75" customHeight="1">
      <c r="C4" s="50"/>
      <c r="D4" s="50"/>
      <c r="E4" s="50"/>
      <c r="F4" s="52"/>
    </row>
    <row r="5" spans="1:7" ht="18.75" thickBot="1">
      <c r="A5" s="2" t="s">
        <v>107</v>
      </c>
      <c r="B5" s="2"/>
      <c r="C5" s="42"/>
      <c r="D5" s="42"/>
      <c r="E5" s="4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43"/>
      <c r="D10" s="43"/>
      <c r="E10" s="43"/>
      <c r="F10" s="6"/>
      <c r="G10" s="7"/>
    </row>
    <row r="11" spans="1:7" ht="18">
      <c r="A11" s="26" t="s">
        <v>272</v>
      </c>
      <c r="B11" s="27"/>
      <c r="C11" s="47"/>
      <c r="D11" s="47"/>
      <c r="E11" s="47"/>
      <c r="F11" s="28"/>
      <c r="G11" s="41"/>
    </row>
    <row r="12" spans="1:7" ht="18.75" thickBot="1">
      <c r="A12" s="38" t="s">
        <v>110</v>
      </c>
      <c r="B12" s="17" t="s">
        <v>200</v>
      </c>
      <c r="C12" s="13">
        <v>636000</v>
      </c>
      <c r="D12" s="13">
        <v>290000</v>
      </c>
      <c r="E12" s="30">
        <f>F12-D12</f>
        <v>346000</v>
      </c>
      <c r="F12" s="13">
        <v>636000</v>
      </c>
      <c r="G12" s="14">
        <v>756000</v>
      </c>
    </row>
    <row r="13" spans="1:8" ht="19.5" thickBot="1" thickTop="1">
      <c r="A13" s="23" t="s">
        <v>33</v>
      </c>
      <c r="B13" s="25"/>
      <c r="C13" s="137">
        <f>C12</f>
        <v>636000</v>
      </c>
      <c r="D13" s="137">
        <f>D12</f>
        <v>290000</v>
      </c>
      <c r="E13" s="137">
        <f>E12</f>
        <v>346000</v>
      </c>
      <c r="F13" s="137">
        <f>F12</f>
        <v>636000</v>
      </c>
      <c r="G13" s="137">
        <f>G12</f>
        <v>756000</v>
      </c>
      <c r="H13" s="156">
        <f>G13-F13</f>
        <v>120000</v>
      </c>
    </row>
    <row r="14" ht="18.75" thickTop="1"/>
    <row r="15" spans="1:7" ht="18">
      <c r="A15" s="3" t="s">
        <v>34</v>
      </c>
      <c r="B15" s="35" t="s">
        <v>46</v>
      </c>
      <c r="C15" s="45"/>
      <c r="D15" s="45"/>
      <c r="E15" s="45"/>
      <c r="F15" s="3" t="s">
        <v>35</v>
      </c>
      <c r="G15" s="35"/>
    </row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6" spans="3:7" ht="18">
      <c r="C26" s="46"/>
      <c r="D26" s="46"/>
      <c r="E26" s="46"/>
      <c r="G26" s="37"/>
    </row>
    <row r="27" spans="3:7" ht="18">
      <c r="C27" s="45"/>
      <c r="D27" s="45"/>
      <c r="E27" s="45"/>
      <c r="G27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19:G19"/>
    <mergeCell ref="B20:C20"/>
    <mergeCell ref="F20:G20"/>
    <mergeCell ref="B19:C19"/>
  </mergeCells>
  <printOptions/>
  <pageMargins left="0.35" right="0.16" top="0.93" bottom="0.25" header="0.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28125" style="3" customWidth="1"/>
    <col min="2" max="2" width="15.7109375" style="3" customWidth="1"/>
    <col min="3" max="5" width="18.28125" style="44" customWidth="1"/>
    <col min="6" max="7" width="18.28125" style="3" customWidth="1"/>
    <col min="8" max="8" width="10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6" s="2" customFormat="1" ht="9.75" customHeight="1">
      <c r="C4" s="50"/>
      <c r="D4" s="50"/>
      <c r="E4" s="50"/>
      <c r="F4" s="52"/>
    </row>
    <row r="5" spans="1:7" ht="18.75" thickBot="1">
      <c r="A5" s="2" t="s">
        <v>106</v>
      </c>
      <c r="B5" s="2"/>
      <c r="C5" s="42"/>
      <c r="D5" s="42"/>
      <c r="E5" s="4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43"/>
      <c r="D10" s="43"/>
      <c r="E10" s="43"/>
      <c r="F10" s="6"/>
      <c r="G10" s="7"/>
    </row>
    <row r="11" spans="1:7" ht="18">
      <c r="A11" s="26" t="s">
        <v>272</v>
      </c>
      <c r="B11" s="27"/>
      <c r="C11" s="47"/>
      <c r="D11" s="47"/>
      <c r="E11" s="47"/>
      <c r="F11" s="28"/>
      <c r="G11" s="41"/>
    </row>
    <row r="12" spans="1:7" ht="18.75" thickBot="1">
      <c r="A12" s="38" t="s">
        <v>110</v>
      </c>
      <c r="B12" s="17" t="s">
        <v>200</v>
      </c>
      <c r="C12" s="13">
        <v>251275</v>
      </c>
      <c r="D12" s="13">
        <v>90000</v>
      </c>
      <c r="E12" s="30">
        <f>F12-D12</f>
        <v>366000</v>
      </c>
      <c r="F12" s="13">
        <v>456000</v>
      </c>
      <c r="G12" s="14">
        <v>456000</v>
      </c>
    </row>
    <row r="13" spans="1:8" ht="19.5" thickBot="1" thickTop="1">
      <c r="A13" s="23" t="s">
        <v>33</v>
      </c>
      <c r="B13" s="25"/>
      <c r="C13" s="137">
        <f>C12</f>
        <v>251275</v>
      </c>
      <c r="D13" s="137">
        <f>D12</f>
        <v>90000</v>
      </c>
      <c r="E13" s="137">
        <f>E12</f>
        <v>366000</v>
      </c>
      <c r="F13" s="137">
        <f>F12</f>
        <v>456000</v>
      </c>
      <c r="G13" s="137">
        <f>G12</f>
        <v>456000</v>
      </c>
      <c r="H13" s="156">
        <f>G13-F13</f>
        <v>0</v>
      </c>
    </row>
    <row r="14" ht="18.75" thickTop="1"/>
    <row r="15" spans="1:7" ht="18">
      <c r="A15" s="3" t="s">
        <v>34</v>
      </c>
      <c r="B15" s="35" t="s">
        <v>46</v>
      </c>
      <c r="C15" s="45"/>
      <c r="D15" s="45"/>
      <c r="E15" s="45"/>
      <c r="F15" s="3" t="s">
        <v>35</v>
      </c>
      <c r="G15" s="35"/>
    </row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6" spans="3:7" ht="18">
      <c r="C26" s="46"/>
      <c r="D26" s="46"/>
      <c r="E26" s="46"/>
      <c r="G26" s="37"/>
    </row>
    <row r="27" spans="3:7" ht="18">
      <c r="C27" s="45"/>
      <c r="D27" s="45"/>
      <c r="E27" s="45"/>
      <c r="G27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19:G19"/>
    <mergeCell ref="B20:C20"/>
    <mergeCell ref="F20:G20"/>
    <mergeCell ref="B19:C19"/>
  </mergeCells>
  <printOptions/>
  <pageMargins left="0.16" right="0.16" top="0.95" bottom="0.25" header="0.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2.8515625" style="3" customWidth="1"/>
    <col min="2" max="2" width="15.7109375" style="3" customWidth="1"/>
    <col min="3" max="7" width="18.28125" style="3" customWidth="1"/>
    <col min="8" max="8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6" s="2" customFormat="1" ht="9.75" customHeight="1">
      <c r="C4" s="50"/>
      <c r="D4" s="50"/>
      <c r="E4" s="50"/>
      <c r="F4" s="52"/>
    </row>
    <row r="5" spans="1:7" ht="18.75" thickBot="1">
      <c r="A5" s="2" t="s">
        <v>304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3"/>
      <c r="G10" s="8"/>
    </row>
    <row r="11" spans="1:7" ht="18">
      <c r="A11" s="26" t="s">
        <v>272</v>
      </c>
      <c r="B11" s="27"/>
      <c r="C11" s="28"/>
      <c r="D11" s="28"/>
      <c r="E11" s="28"/>
      <c r="F11" s="59"/>
      <c r="G11" s="69"/>
    </row>
    <row r="12" spans="1:7" ht="18.75" thickBot="1">
      <c r="A12" s="38" t="s">
        <v>110</v>
      </c>
      <c r="B12" s="17" t="s">
        <v>200</v>
      </c>
      <c r="C12" s="13">
        <v>794000</v>
      </c>
      <c r="D12" s="19">
        <v>452000</v>
      </c>
      <c r="E12" s="30">
        <f>F12-D12</f>
        <v>390000</v>
      </c>
      <c r="F12" s="21">
        <v>842000</v>
      </c>
      <c r="G12" s="22">
        <v>1192000</v>
      </c>
    </row>
    <row r="13" spans="1:8" ht="19.5" thickBot="1" thickTop="1">
      <c r="A13" s="23" t="s">
        <v>33</v>
      </c>
      <c r="B13" s="25"/>
      <c r="C13" s="137">
        <f>SUM(C12:C12)</f>
        <v>794000</v>
      </c>
      <c r="D13" s="137">
        <f>SUM(D12:D12)</f>
        <v>452000</v>
      </c>
      <c r="E13" s="137">
        <f>SUM(E12:E12)</f>
        <v>390000</v>
      </c>
      <c r="F13" s="137">
        <f>SUM(F12:F12)</f>
        <v>842000</v>
      </c>
      <c r="G13" s="137">
        <f>SUM(G12:G12)</f>
        <v>1192000</v>
      </c>
      <c r="H13" s="156">
        <f>G13-F13</f>
        <v>350000</v>
      </c>
    </row>
    <row r="14" ht="18.75" thickTop="1"/>
    <row r="15" spans="1:7" ht="18">
      <c r="A15" s="3" t="s">
        <v>34</v>
      </c>
      <c r="B15" s="35" t="s">
        <v>46</v>
      </c>
      <c r="F15" s="3" t="s">
        <v>35</v>
      </c>
      <c r="G15" s="35"/>
    </row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6" spans="6:7" ht="18">
      <c r="F26" s="37"/>
      <c r="G26" s="37"/>
    </row>
    <row r="27" spans="6:7" ht="18">
      <c r="F27" s="35"/>
      <c r="G27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19:G19"/>
    <mergeCell ref="B20:C20"/>
    <mergeCell ref="F20:G20"/>
    <mergeCell ref="B19:C19"/>
  </mergeCells>
  <printOptions/>
  <pageMargins left="0.23" right="0.26" top="0.95" bottom="0.25" header="0.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view="pageBreakPreview" zoomScaleNormal="11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421875" style="3" customWidth="1"/>
    <col min="2" max="2" width="15.7109375" style="3" customWidth="1"/>
    <col min="3" max="7" width="18.28125" style="3" customWidth="1"/>
    <col min="8" max="8" width="15.28125" style="0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415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67" t="s">
        <v>473</v>
      </c>
      <c r="E6" s="268"/>
      <c r="F6" s="269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"/>
      <c r="G10" s="7"/>
    </row>
    <row r="11" spans="1:7" ht="18">
      <c r="A11" s="26" t="s">
        <v>272</v>
      </c>
      <c r="B11" s="27"/>
      <c r="C11" s="28"/>
      <c r="D11" s="28"/>
      <c r="E11" s="28"/>
      <c r="F11" s="28"/>
      <c r="G11" s="41"/>
    </row>
    <row r="12" spans="1:7" ht="18.75" thickBot="1">
      <c r="A12" s="38" t="s">
        <v>110</v>
      </c>
      <c r="B12" s="17" t="s">
        <v>200</v>
      </c>
      <c r="C12" s="13">
        <v>1464925</v>
      </c>
      <c r="D12" s="13">
        <v>625000</v>
      </c>
      <c r="E12" s="30">
        <f>F12-D12</f>
        <v>50875000</v>
      </c>
      <c r="F12" s="13">
        <v>51500000</v>
      </c>
      <c r="G12" s="14">
        <v>51500000</v>
      </c>
    </row>
    <row r="13" spans="1:8" ht="19.5" thickBot="1" thickTop="1">
      <c r="A13" s="23" t="s">
        <v>33</v>
      </c>
      <c r="B13" s="25"/>
      <c r="C13" s="137">
        <f>SUM(C12:C12)</f>
        <v>1464925</v>
      </c>
      <c r="D13" s="137">
        <f>SUM(D12:D12)</f>
        <v>625000</v>
      </c>
      <c r="E13" s="137">
        <f>SUM(E12:E12)</f>
        <v>50875000</v>
      </c>
      <c r="F13" s="137">
        <f>SUM(F12:F12)</f>
        <v>51500000</v>
      </c>
      <c r="G13" s="137">
        <f>SUM(G12:G12)</f>
        <v>51500000</v>
      </c>
      <c r="H13" s="61">
        <f>G13-F13</f>
        <v>0</v>
      </c>
    </row>
    <row r="14" ht="10.5" customHeight="1" thickTop="1"/>
    <row r="15" spans="1:8" ht="18">
      <c r="A15" s="3" t="s">
        <v>34</v>
      </c>
      <c r="B15" s="35" t="s">
        <v>46</v>
      </c>
      <c r="F15" s="3" t="s">
        <v>35</v>
      </c>
      <c r="G15" s="35"/>
      <c r="H15" s="156">
        <v>61900000</v>
      </c>
    </row>
    <row r="17" ht="10.5" customHeight="1"/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6" spans="1:7" ht="18">
      <c r="A26" s="198" t="s">
        <v>416</v>
      </c>
      <c r="B26" s="195"/>
      <c r="C26" s="195"/>
      <c r="D26" s="196"/>
      <c r="E26" s="28"/>
      <c r="F26" s="28"/>
      <c r="G26" s="11"/>
    </row>
    <row r="27" spans="1:7" ht="18">
      <c r="A27" s="198" t="s">
        <v>417</v>
      </c>
      <c r="B27" s="195"/>
      <c r="C27" s="195"/>
      <c r="D27" s="197"/>
      <c r="E27" s="28"/>
      <c r="F27" s="28"/>
      <c r="G27" s="11"/>
    </row>
    <row r="28" spans="1:7" ht="18">
      <c r="A28" s="198" t="s">
        <v>418</v>
      </c>
      <c r="B28" s="195"/>
      <c r="C28" s="195"/>
      <c r="D28" s="197"/>
      <c r="E28" s="28"/>
      <c r="F28" s="28"/>
      <c r="G28" s="11"/>
    </row>
    <row r="29" spans="1:7" ht="18">
      <c r="A29" s="198" t="s">
        <v>419</v>
      </c>
      <c r="B29" s="195"/>
      <c r="C29" s="195"/>
      <c r="D29" s="197"/>
      <c r="E29" s="28"/>
      <c r="F29" s="28"/>
      <c r="G29" s="11"/>
    </row>
    <row r="30" spans="1:7" ht="18.75" thickBot="1">
      <c r="A30" s="199"/>
      <c r="B30" s="17"/>
      <c r="C30" s="13"/>
      <c r="D30" s="13"/>
      <c r="E30" s="30"/>
      <c r="F30" s="13"/>
      <c r="G30" s="22"/>
    </row>
    <row r="31" spans="6:7" ht="18.75" thickTop="1">
      <c r="F31" s="37"/>
      <c r="G31" s="37"/>
    </row>
    <row r="32" spans="6:7" ht="18">
      <c r="F32" s="35"/>
      <c r="G32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B19:C19"/>
    <mergeCell ref="F19:G19"/>
    <mergeCell ref="B20:C20"/>
    <mergeCell ref="F20:G20"/>
  </mergeCells>
  <printOptions/>
  <pageMargins left="0.2" right="0.21" top="0.98" bottom="0.25" header="0.3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7109375" style="3" customWidth="1"/>
    <col min="2" max="2" width="15.7109375" style="3" customWidth="1"/>
    <col min="3" max="7" width="18.28125" style="3" customWidth="1"/>
    <col min="8" max="8" width="9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108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"/>
      <c r="G10" s="7"/>
    </row>
    <row r="11" spans="1:7" ht="18">
      <c r="A11" s="26" t="s">
        <v>272</v>
      </c>
      <c r="B11" s="27"/>
      <c r="C11" s="28"/>
      <c r="D11" s="28"/>
      <c r="E11" s="28"/>
      <c r="F11" s="28"/>
      <c r="G11" s="41"/>
    </row>
    <row r="12" spans="1:7" ht="18.75" thickBot="1">
      <c r="A12" s="38" t="s">
        <v>110</v>
      </c>
      <c r="B12" s="17" t="s">
        <v>200</v>
      </c>
      <c r="C12" s="13">
        <v>63000</v>
      </c>
      <c r="D12" s="13">
        <v>21000</v>
      </c>
      <c r="E12" s="30">
        <f>F12-D12</f>
        <v>87000</v>
      </c>
      <c r="F12" s="13">
        <v>108000</v>
      </c>
      <c r="G12" s="14">
        <v>108000</v>
      </c>
    </row>
    <row r="13" spans="1:8" ht="19.5" thickBot="1" thickTop="1">
      <c r="A13" s="23" t="s">
        <v>33</v>
      </c>
      <c r="B13" s="25"/>
      <c r="C13" s="137">
        <f>C12</f>
        <v>63000</v>
      </c>
      <c r="D13" s="137">
        <f>D12</f>
        <v>21000</v>
      </c>
      <c r="E13" s="137">
        <f>E12</f>
        <v>87000</v>
      </c>
      <c r="F13" s="137">
        <f>F12</f>
        <v>108000</v>
      </c>
      <c r="G13" s="137">
        <f>G12</f>
        <v>108000</v>
      </c>
      <c r="H13" s="156">
        <f>G13-F13</f>
        <v>0</v>
      </c>
    </row>
    <row r="14" ht="18.75" thickTop="1"/>
    <row r="15" spans="1:7" ht="18">
      <c r="A15" s="3" t="s">
        <v>34</v>
      </c>
      <c r="B15" s="35" t="s">
        <v>46</v>
      </c>
      <c r="F15" s="3" t="s">
        <v>35</v>
      </c>
      <c r="G15" s="35"/>
    </row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6" spans="6:7" ht="18">
      <c r="F26" s="37"/>
      <c r="G26" s="37"/>
    </row>
    <row r="27" spans="6:7" ht="18">
      <c r="F27" s="35"/>
      <c r="G27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19:G19"/>
    <mergeCell ref="B20:C20"/>
    <mergeCell ref="F20:G20"/>
    <mergeCell ref="B19:C19"/>
  </mergeCells>
  <printOptions/>
  <pageMargins left="0.26" right="0.25" top="0.97" bottom="0.25" header="0.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7109375" style="3" customWidth="1"/>
    <col min="2" max="2" width="15.7109375" style="3" customWidth="1"/>
    <col min="3" max="7" width="18.28125" style="3" customWidth="1"/>
    <col min="8" max="8" width="10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102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"/>
      <c r="G10" s="7"/>
    </row>
    <row r="11" spans="1:7" ht="18">
      <c r="A11" s="26" t="s">
        <v>272</v>
      </c>
      <c r="B11" s="27"/>
      <c r="C11" s="28"/>
      <c r="D11" s="28"/>
      <c r="E11" s="28"/>
      <c r="F11" s="28"/>
      <c r="G11" s="41"/>
    </row>
    <row r="12" spans="1:7" ht="18.75" thickBot="1">
      <c r="A12" s="38" t="s">
        <v>360</v>
      </c>
      <c r="B12" s="17" t="s">
        <v>361</v>
      </c>
      <c r="C12" s="13">
        <v>223252</v>
      </c>
      <c r="D12" s="13">
        <v>162963</v>
      </c>
      <c r="E12" s="30">
        <f>F12-D12</f>
        <v>237037</v>
      </c>
      <c r="F12" s="13">
        <v>400000</v>
      </c>
      <c r="G12" s="14">
        <v>400000</v>
      </c>
    </row>
    <row r="13" spans="1:8" ht="19.5" thickBot="1" thickTop="1">
      <c r="A13" s="23" t="s">
        <v>33</v>
      </c>
      <c r="B13" s="25"/>
      <c r="C13" s="137">
        <f>C12</f>
        <v>223252</v>
      </c>
      <c r="D13" s="137">
        <f>D12</f>
        <v>162963</v>
      </c>
      <c r="E13" s="137">
        <f>E12</f>
        <v>237037</v>
      </c>
      <c r="F13" s="137">
        <f>F12</f>
        <v>400000</v>
      </c>
      <c r="G13" s="137">
        <f>G12</f>
        <v>400000</v>
      </c>
      <c r="H13" s="156">
        <f>G13-F13</f>
        <v>0</v>
      </c>
    </row>
    <row r="14" ht="18.75" thickTop="1"/>
    <row r="15" spans="1:7" ht="18">
      <c r="A15" s="3" t="s">
        <v>34</v>
      </c>
      <c r="B15" s="35" t="s">
        <v>46</v>
      </c>
      <c r="F15" s="3" t="s">
        <v>35</v>
      </c>
      <c r="G15" s="35"/>
    </row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6" spans="6:7" ht="18">
      <c r="F26" s="37"/>
      <c r="G26" s="37"/>
    </row>
    <row r="27" spans="6:7" ht="18">
      <c r="F27" s="35"/>
      <c r="G27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B20:C20"/>
    <mergeCell ref="F20:G20"/>
    <mergeCell ref="B19:C19"/>
    <mergeCell ref="F19:G19"/>
  </mergeCells>
  <printOptions/>
  <pageMargins left="0.2" right="0.25" top="1.02" bottom="0.25" header="0.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421875" style="3" customWidth="1"/>
    <col min="2" max="2" width="15.7109375" style="3" customWidth="1"/>
    <col min="3" max="5" width="18.28125" style="3" customWidth="1"/>
    <col min="6" max="6" width="18.140625" style="3" customWidth="1"/>
    <col min="7" max="7" width="18.28125" style="3" customWidth="1"/>
    <col min="8" max="8" width="9.71093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105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3"/>
      <c r="G10" s="7"/>
    </row>
    <row r="11" spans="1:7" ht="18">
      <c r="A11" s="26" t="s">
        <v>272</v>
      </c>
      <c r="B11" s="27"/>
      <c r="C11" s="28"/>
      <c r="D11" s="28"/>
      <c r="E11" s="28"/>
      <c r="F11" s="59"/>
      <c r="G11" s="41"/>
    </row>
    <row r="12" spans="1:7" ht="18.75" thickBot="1">
      <c r="A12" s="38" t="s">
        <v>110</v>
      </c>
      <c r="B12" s="17" t="s">
        <v>200</v>
      </c>
      <c r="C12" s="13">
        <v>75600</v>
      </c>
      <c r="D12" s="19">
        <v>37800</v>
      </c>
      <c r="E12" s="30">
        <f>F12-D12</f>
        <v>37800</v>
      </c>
      <c r="F12" s="21">
        <v>75600</v>
      </c>
      <c r="G12" s="22">
        <v>75600</v>
      </c>
    </row>
    <row r="13" spans="1:8" ht="19.5" thickBot="1" thickTop="1">
      <c r="A13" s="23" t="s">
        <v>33</v>
      </c>
      <c r="B13" s="25"/>
      <c r="C13" s="137">
        <f>C12</f>
        <v>75600</v>
      </c>
      <c r="D13" s="137">
        <f>D12</f>
        <v>37800</v>
      </c>
      <c r="E13" s="137">
        <f>E12</f>
        <v>37800</v>
      </c>
      <c r="F13" s="137">
        <f>F12</f>
        <v>75600</v>
      </c>
      <c r="G13" s="137">
        <f>G12</f>
        <v>75600</v>
      </c>
      <c r="H13" s="156">
        <f>G13-F13</f>
        <v>0</v>
      </c>
    </row>
    <row r="14" ht="18.75" thickTop="1"/>
    <row r="15" spans="1:7" ht="18">
      <c r="A15" s="3" t="s">
        <v>34</v>
      </c>
      <c r="B15" s="35" t="s">
        <v>46</v>
      </c>
      <c r="F15" s="3" t="s">
        <v>35</v>
      </c>
      <c r="G15" s="35"/>
    </row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6" spans="6:7" ht="18">
      <c r="F26" s="37"/>
      <c r="G26" s="37"/>
    </row>
    <row r="27" spans="6:7" ht="18">
      <c r="F27" s="35"/>
      <c r="G27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19:G19"/>
    <mergeCell ref="B20:C20"/>
    <mergeCell ref="F20:G20"/>
    <mergeCell ref="B19:C19"/>
  </mergeCells>
  <printOptions/>
  <pageMargins left="0.25" right="0.23" top="1" bottom="0.25" header="0.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03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5.00390625" style="79" customWidth="1"/>
    <col min="2" max="2" width="14.28125" style="79" customWidth="1"/>
    <col min="3" max="5" width="18.28125" style="112" customWidth="1"/>
    <col min="6" max="7" width="18.28125" style="79" customWidth="1"/>
    <col min="8" max="8" width="16.57421875" style="79" customWidth="1"/>
    <col min="9" max="9" width="16.00390625" style="79" bestFit="1" customWidth="1"/>
    <col min="10" max="16384" width="9.140625" style="79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5" s="76" customFormat="1" ht="18.75" thickBot="1">
      <c r="A5" s="76" t="s">
        <v>50</v>
      </c>
      <c r="C5" s="77"/>
      <c r="D5" s="77"/>
      <c r="E5" s="77"/>
    </row>
    <row r="6" spans="1:7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s="76" customFormat="1" ht="15.75" customHeight="1" thickTop="1">
      <c r="A10" s="83" t="s">
        <v>0</v>
      </c>
      <c r="B10" s="84"/>
      <c r="C10" s="85"/>
      <c r="D10" s="85"/>
      <c r="E10" s="85"/>
      <c r="F10" s="84"/>
      <c r="G10" s="86"/>
    </row>
    <row r="11" spans="1:7" s="76" customFormat="1" ht="15.75" customHeight="1">
      <c r="A11" s="88" t="s">
        <v>1</v>
      </c>
      <c r="B11" s="89"/>
      <c r="C11" s="125"/>
      <c r="D11" s="125"/>
      <c r="E11" s="125"/>
      <c r="F11" s="117"/>
      <c r="G11" s="91"/>
    </row>
    <row r="12" spans="1:7" s="76" customFormat="1" ht="15.75" customHeight="1">
      <c r="A12" s="88" t="s">
        <v>2</v>
      </c>
      <c r="B12" s="93"/>
      <c r="C12" s="125"/>
      <c r="D12" s="125"/>
      <c r="E12" s="125"/>
      <c r="F12" s="118"/>
      <c r="G12" s="94"/>
    </row>
    <row r="13" spans="1:7" s="76" customFormat="1" ht="15.75" customHeight="1">
      <c r="A13" s="96" t="s">
        <v>91</v>
      </c>
      <c r="B13" s="97" t="s">
        <v>168</v>
      </c>
      <c r="C13" s="30">
        <v>8659585.44</v>
      </c>
      <c r="D13" s="30">
        <v>4456784</v>
      </c>
      <c r="E13" s="30">
        <f>F13-D13</f>
        <v>6734692</v>
      </c>
      <c r="F13" s="13">
        <v>11191476</v>
      </c>
      <c r="G13" s="14">
        <f>'[3]MAYOR''S'!$E$42</f>
        <v>11191476</v>
      </c>
    </row>
    <row r="14" spans="1:7" s="76" customFormat="1" ht="15.75" customHeight="1">
      <c r="A14" s="96" t="s">
        <v>271</v>
      </c>
      <c r="B14" s="97" t="s">
        <v>169</v>
      </c>
      <c r="C14" s="30">
        <v>1666849.52</v>
      </c>
      <c r="D14" s="30">
        <v>641944</v>
      </c>
      <c r="E14" s="30">
        <f>F14-D14</f>
        <v>1084664</v>
      </c>
      <c r="F14" s="13">
        <v>1726608</v>
      </c>
      <c r="G14" s="14">
        <f>'[3]MAYOR''S'!$E$43</f>
        <v>1726608</v>
      </c>
    </row>
    <row r="15" spans="1:7" s="76" customFormat="1" ht="15.75" customHeight="1">
      <c r="A15" s="88" t="s">
        <v>3</v>
      </c>
      <c r="B15" s="97"/>
      <c r="C15" s="30"/>
      <c r="D15" s="30"/>
      <c r="E15" s="30"/>
      <c r="F15" s="13"/>
      <c r="G15" s="14"/>
    </row>
    <row r="16" spans="1:7" s="76" customFormat="1" ht="15.75" customHeight="1">
      <c r="A16" s="96" t="s">
        <v>4</v>
      </c>
      <c r="B16" s="97" t="s">
        <v>170</v>
      </c>
      <c r="C16" s="30">
        <v>860763.07</v>
      </c>
      <c r="D16" s="30">
        <v>414000</v>
      </c>
      <c r="E16" s="30">
        <f aca="true" t="shared" si="0" ref="E16:E24">F16-D16</f>
        <v>666000</v>
      </c>
      <c r="F16" s="13">
        <v>1080000</v>
      </c>
      <c r="G16" s="14">
        <f>'[3]MAYOR''S'!$K$47</f>
        <v>1080000</v>
      </c>
    </row>
    <row r="17" spans="1:7" s="76" customFormat="1" ht="15.75" customHeight="1">
      <c r="A17" s="96" t="s">
        <v>5</v>
      </c>
      <c r="B17" s="97" t="s">
        <v>171</v>
      </c>
      <c r="C17" s="30">
        <v>132000</v>
      </c>
      <c r="D17" s="30">
        <v>66000</v>
      </c>
      <c r="E17" s="30">
        <f t="shared" si="0"/>
        <v>66000</v>
      </c>
      <c r="F17" s="13">
        <v>132000</v>
      </c>
      <c r="G17" s="14">
        <f>'[3]MAYOR''S'!$F$47/2</f>
        <v>132000</v>
      </c>
    </row>
    <row r="18" spans="1:7" s="76" customFormat="1" ht="15.75" customHeight="1">
      <c r="A18" s="96" t="s">
        <v>6</v>
      </c>
      <c r="B18" s="97" t="s">
        <v>172</v>
      </c>
      <c r="C18" s="30">
        <v>132000</v>
      </c>
      <c r="D18" s="30">
        <v>66000</v>
      </c>
      <c r="E18" s="30">
        <f t="shared" si="0"/>
        <v>66000</v>
      </c>
      <c r="F18" s="13">
        <v>132000</v>
      </c>
      <c r="G18" s="14">
        <f>'[3]MAYOR''S'!$F$47/2</f>
        <v>132000</v>
      </c>
    </row>
    <row r="19" spans="1:7" s="76" customFormat="1" ht="15.75" customHeight="1">
      <c r="A19" s="96" t="s">
        <v>7</v>
      </c>
      <c r="B19" s="97" t="s">
        <v>173</v>
      </c>
      <c r="C19" s="30">
        <v>228000</v>
      </c>
      <c r="D19" s="30">
        <v>204000</v>
      </c>
      <c r="E19" s="30">
        <f t="shared" si="0"/>
        <v>66000</v>
      </c>
      <c r="F19" s="13">
        <v>270000</v>
      </c>
      <c r="G19" s="14">
        <f>'[3]MAYOR''S'!$O$47</f>
        <v>270000</v>
      </c>
    </row>
    <row r="20" spans="1:7" s="76" customFormat="1" ht="15.75" customHeight="1">
      <c r="A20" s="96" t="s">
        <v>8</v>
      </c>
      <c r="B20" s="97" t="s">
        <v>174</v>
      </c>
      <c r="C20" s="30">
        <v>0</v>
      </c>
      <c r="D20" s="30">
        <v>0</v>
      </c>
      <c r="E20" s="30">
        <f t="shared" si="0"/>
        <v>630000</v>
      </c>
      <c r="F20" s="13">
        <v>630000</v>
      </c>
      <c r="G20" s="14">
        <f>'[3]MAYOR''S'!$P$46</f>
        <v>630000</v>
      </c>
    </row>
    <row r="21" spans="1:7" s="76" customFormat="1" ht="15.75" customHeight="1">
      <c r="A21" s="96" t="s">
        <v>10</v>
      </c>
      <c r="B21" s="97" t="s">
        <v>175</v>
      </c>
      <c r="C21" s="30">
        <v>898043.45</v>
      </c>
      <c r="D21" s="30">
        <v>0</v>
      </c>
      <c r="E21" s="30">
        <f t="shared" si="0"/>
        <v>1076507</v>
      </c>
      <c r="F21" s="13">
        <v>1076507</v>
      </c>
      <c r="G21" s="14">
        <f>'[3]MAYOR''S'!$M$47</f>
        <v>1076507</v>
      </c>
    </row>
    <row r="22" spans="1:7" s="76" customFormat="1" ht="15.75" customHeight="1">
      <c r="A22" s="96" t="s">
        <v>9</v>
      </c>
      <c r="B22" s="97" t="s">
        <v>176</v>
      </c>
      <c r="C22" s="30">
        <v>187750</v>
      </c>
      <c r="D22" s="30">
        <v>0</v>
      </c>
      <c r="E22" s="30">
        <f t="shared" si="0"/>
        <v>225000</v>
      </c>
      <c r="F22" s="13">
        <v>225000</v>
      </c>
      <c r="G22" s="14">
        <f>'[3]MAYOR''S'!$N$47</f>
        <v>225000</v>
      </c>
    </row>
    <row r="23" spans="1:7" s="76" customFormat="1" ht="15.75" customHeight="1">
      <c r="A23" s="96" t="s">
        <v>267</v>
      </c>
      <c r="B23" s="97" t="s">
        <v>177</v>
      </c>
      <c r="C23" s="30">
        <v>850983</v>
      </c>
      <c r="D23" s="30">
        <v>860571</v>
      </c>
      <c r="E23" s="30">
        <f t="shared" si="0"/>
        <v>215936</v>
      </c>
      <c r="F23" s="13">
        <v>1076507</v>
      </c>
      <c r="G23" s="14">
        <f>'[3]MAYOR''S'!$L$47</f>
        <v>1076507</v>
      </c>
    </row>
    <row r="24" spans="1:7" s="76" customFormat="1" ht="15.75" customHeight="1" hidden="1">
      <c r="A24" s="96" t="s">
        <v>268</v>
      </c>
      <c r="B24" s="97" t="s">
        <v>177</v>
      </c>
      <c r="C24" s="30">
        <v>0</v>
      </c>
      <c r="D24" s="30">
        <v>0</v>
      </c>
      <c r="E24" s="30">
        <f t="shared" si="0"/>
        <v>0</v>
      </c>
      <c r="F24" s="13">
        <v>0</v>
      </c>
      <c r="G24" s="14">
        <v>0</v>
      </c>
    </row>
    <row r="25" spans="1:7" s="76" customFormat="1" ht="15.75" customHeight="1">
      <c r="A25" s="88" t="s">
        <v>48</v>
      </c>
      <c r="B25" s="97"/>
      <c r="C25" s="30"/>
      <c r="D25" s="30"/>
      <c r="E25" s="30"/>
      <c r="F25" s="13"/>
      <c r="G25" s="14" t="s">
        <v>560</v>
      </c>
    </row>
    <row r="26" spans="1:7" s="76" customFormat="1" ht="15.75" customHeight="1">
      <c r="A26" s="96" t="s">
        <v>178</v>
      </c>
      <c r="B26" s="97" t="s">
        <v>179</v>
      </c>
      <c r="C26" s="30">
        <v>1227002.7</v>
      </c>
      <c r="D26" s="30">
        <v>611847.36</v>
      </c>
      <c r="E26" s="30">
        <f>F26-D26</f>
        <v>938322.7200000001</v>
      </c>
      <c r="F26" s="13">
        <v>1550170.08</v>
      </c>
      <c r="G26" s="14">
        <f>'[3]MAYOR''S'!$G$47</f>
        <v>1550170.0799999998</v>
      </c>
    </row>
    <row r="27" spans="1:7" s="76" customFormat="1" ht="15.75" customHeight="1">
      <c r="A27" s="96" t="s">
        <v>11</v>
      </c>
      <c r="B27" s="97" t="s">
        <v>182</v>
      </c>
      <c r="C27" s="30">
        <v>42600</v>
      </c>
      <c r="D27" s="30">
        <v>20700</v>
      </c>
      <c r="E27" s="30">
        <f>F27-D27</f>
        <v>237661.68</v>
      </c>
      <c r="F27" s="13">
        <v>258361.68</v>
      </c>
      <c r="G27" s="14">
        <f>'[3]MAYOR''S'!$H$47</f>
        <v>258361.68000000002</v>
      </c>
    </row>
    <row r="28" spans="1:8" s="76" customFormat="1" ht="15.75" customHeight="1">
      <c r="A28" s="96" t="s">
        <v>12</v>
      </c>
      <c r="B28" s="97" t="s">
        <v>183</v>
      </c>
      <c r="C28" s="30">
        <v>133708.46</v>
      </c>
      <c r="D28" s="30">
        <v>65929.51</v>
      </c>
      <c r="E28" s="30">
        <f>F28-D28</f>
        <v>127842.77</v>
      </c>
      <c r="F28" s="13">
        <v>193772.28</v>
      </c>
      <c r="G28" s="14">
        <f>'[3]MAYOR''S'!$I$47</f>
        <v>235517.52000000002</v>
      </c>
      <c r="H28" s="149">
        <f>G28-F28</f>
        <v>41745.24000000002</v>
      </c>
    </row>
    <row r="29" spans="1:7" s="76" customFormat="1" ht="15.75" customHeight="1">
      <c r="A29" s="98" t="s">
        <v>181</v>
      </c>
      <c r="B29" s="97" t="s">
        <v>184</v>
      </c>
      <c r="C29" s="30">
        <v>42700</v>
      </c>
      <c r="D29" s="30">
        <v>20700</v>
      </c>
      <c r="E29" s="30">
        <f>F29-D29</f>
        <v>33300</v>
      </c>
      <c r="F29" s="13">
        <v>54000</v>
      </c>
      <c r="G29" s="14">
        <f>'[3]MAYOR''S'!$J$47</f>
        <v>54000</v>
      </c>
    </row>
    <row r="30" spans="1:7" s="76" customFormat="1" ht="15.75" customHeight="1">
      <c r="A30" s="88" t="s">
        <v>80</v>
      </c>
      <c r="B30" s="97"/>
      <c r="C30" s="30"/>
      <c r="D30" s="30"/>
      <c r="E30" s="30"/>
      <c r="F30" s="13"/>
      <c r="G30" s="14"/>
    </row>
    <row r="31" spans="1:7" s="76" customFormat="1" ht="15.75" customHeight="1" thickBot="1">
      <c r="A31" s="98" t="s">
        <v>143</v>
      </c>
      <c r="B31" s="99" t="s">
        <v>180</v>
      </c>
      <c r="C31" s="30">
        <v>16615772.61</v>
      </c>
      <c r="D31" s="30">
        <v>6001323.67</v>
      </c>
      <c r="E31" s="30">
        <f>F31-D31</f>
        <v>23998676.33</v>
      </c>
      <c r="F31" s="13">
        <v>30000000</v>
      </c>
      <c r="G31" s="14">
        <f>'[3]MAYOR''S'!$P$45</f>
        <v>30000000</v>
      </c>
    </row>
    <row r="32" spans="1:9" s="76" customFormat="1" ht="19.5" thickBot="1" thickTop="1">
      <c r="A32" s="100" t="s">
        <v>13</v>
      </c>
      <c r="B32" s="101"/>
      <c r="C32" s="137">
        <f>SUM(C13:C31)</f>
        <v>31677758.25</v>
      </c>
      <c r="D32" s="137">
        <f>SUM(D13:D31)</f>
        <v>13429799.54</v>
      </c>
      <c r="E32" s="137">
        <f>SUM(E13:E31)</f>
        <v>36166602.5</v>
      </c>
      <c r="F32" s="137">
        <f>SUM(F13:F31)</f>
        <v>49596402.04</v>
      </c>
      <c r="G32" s="137">
        <f>SUM(G13:G31)</f>
        <v>49638147.28</v>
      </c>
      <c r="H32" s="77"/>
      <c r="I32" s="77"/>
    </row>
    <row r="33" spans="1:8" s="76" customFormat="1" ht="15.75" customHeight="1" thickTop="1">
      <c r="A33" s="26" t="s">
        <v>272</v>
      </c>
      <c r="B33" s="103"/>
      <c r="C33" s="105"/>
      <c r="D33" s="105"/>
      <c r="E33" s="105"/>
      <c r="F33" s="105"/>
      <c r="G33" s="161"/>
      <c r="H33" s="77"/>
    </row>
    <row r="34" spans="1:9" s="76" customFormat="1" ht="15.75" customHeight="1">
      <c r="A34" s="96" t="s">
        <v>14</v>
      </c>
      <c r="B34" s="103" t="s">
        <v>186</v>
      </c>
      <c r="C34" s="30">
        <v>45000</v>
      </c>
      <c r="D34" s="30">
        <v>25000</v>
      </c>
      <c r="E34" s="30">
        <f aca="true" t="shared" si="1" ref="E34:E47">F34-D34</f>
        <v>975000</v>
      </c>
      <c r="F34" s="122">
        <v>1000000</v>
      </c>
      <c r="G34" s="14">
        <v>1500000</v>
      </c>
      <c r="H34" s="149"/>
      <c r="I34" s="149"/>
    </row>
    <row r="35" spans="1:8" ht="18" hidden="1">
      <c r="A35" s="96" t="s">
        <v>311</v>
      </c>
      <c r="B35" s="27" t="s">
        <v>312</v>
      </c>
      <c r="C35" s="30">
        <v>0</v>
      </c>
      <c r="D35" s="30">
        <v>0</v>
      </c>
      <c r="E35" s="30">
        <f t="shared" si="1"/>
        <v>0</v>
      </c>
      <c r="F35" s="13">
        <v>0</v>
      </c>
      <c r="G35" s="14">
        <v>0</v>
      </c>
      <c r="H35" s="149"/>
    </row>
    <row r="36" spans="1:9" s="76" customFormat="1" ht="15.75" customHeight="1" hidden="1">
      <c r="A36" s="96" t="s">
        <v>15</v>
      </c>
      <c r="B36" s="103" t="s">
        <v>187</v>
      </c>
      <c r="C36" s="30">
        <v>0</v>
      </c>
      <c r="D36" s="30">
        <v>0</v>
      </c>
      <c r="E36" s="30">
        <f t="shared" si="1"/>
        <v>0</v>
      </c>
      <c r="F36" s="122">
        <v>0</v>
      </c>
      <c r="G36" s="14">
        <v>0</v>
      </c>
      <c r="H36" s="149"/>
      <c r="I36" s="149"/>
    </row>
    <row r="37" spans="1:8" s="76" customFormat="1" ht="15.75" customHeight="1">
      <c r="A37" s="96" t="s">
        <v>188</v>
      </c>
      <c r="B37" s="97" t="s">
        <v>189</v>
      </c>
      <c r="C37" s="30">
        <v>971585.86</v>
      </c>
      <c r="D37" s="30">
        <v>713214.7</v>
      </c>
      <c r="E37" s="30">
        <f t="shared" si="1"/>
        <v>286785.30000000005</v>
      </c>
      <c r="F37" s="122">
        <v>1000000</v>
      </c>
      <c r="G37" s="14">
        <v>1000000</v>
      </c>
      <c r="H37" s="149"/>
    </row>
    <row r="38" spans="1:8" s="76" customFormat="1" ht="15.75" customHeight="1">
      <c r="A38" s="96" t="s">
        <v>190</v>
      </c>
      <c r="B38" s="97" t="s">
        <v>191</v>
      </c>
      <c r="C38" s="30">
        <v>2477783</v>
      </c>
      <c r="D38" s="30">
        <v>428590.75</v>
      </c>
      <c r="E38" s="30">
        <f t="shared" si="1"/>
        <v>1571409.25</v>
      </c>
      <c r="F38" s="122">
        <v>2000000</v>
      </c>
      <c r="G38" s="14">
        <v>2000000</v>
      </c>
      <c r="H38" s="149"/>
    </row>
    <row r="39" spans="1:8" s="76" customFormat="1" ht="15.75" customHeight="1">
      <c r="A39" s="96" t="s">
        <v>354</v>
      </c>
      <c r="B39" s="97" t="s">
        <v>355</v>
      </c>
      <c r="C39" s="30">
        <v>20000000</v>
      </c>
      <c r="D39" s="30">
        <v>10000000</v>
      </c>
      <c r="E39" s="30">
        <f t="shared" si="1"/>
        <v>10000000</v>
      </c>
      <c r="F39" s="122">
        <v>20000000</v>
      </c>
      <c r="G39" s="14">
        <v>20000000</v>
      </c>
      <c r="H39" s="149"/>
    </row>
    <row r="40" spans="1:9" s="76" customFormat="1" ht="15.75" customHeight="1">
      <c r="A40" s="96" t="s">
        <v>202</v>
      </c>
      <c r="B40" s="97" t="s">
        <v>203</v>
      </c>
      <c r="C40" s="30">
        <v>2564876.5</v>
      </c>
      <c r="D40" s="30">
        <v>2529735</v>
      </c>
      <c r="E40" s="30">
        <f t="shared" si="1"/>
        <v>2131096.2800000003</v>
      </c>
      <c r="F40" s="122">
        <v>4660831.28</v>
      </c>
      <c r="G40" s="14">
        <v>5258458.07</v>
      </c>
      <c r="H40" s="149">
        <f>'[1]LBP Form No. 1'!$D$20*2%</f>
        <v>5258458.0712</v>
      </c>
      <c r="I40" s="77"/>
    </row>
    <row r="41" spans="1:8" s="76" customFormat="1" ht="15.75" customHeight="1" hidden="1">
      <c r="A41" s="96" t="s">
        <v>19</v>
      </c>
      <c r="B41" s="97" t="s">
        <v>199</v>
      </c>
      <c r="C41" s="30">
        <v>0</v>
      </c>
      <c r="D41" s="30">
        <v>0</v>
      </c>
      <c r="E41" s="30">
        <f t="shared" si="1"/>
        <v>0</v>
      </c>
      <c r="F41" s="122">
        <v>0</v>
      </c>
      <c r="G41" s="14">
        <v>0</v>
      </c>
      <c r="H41" s="149"/>
    </row>
    <row r="42" spans="1:8" s="76" customFormat="1" ht="15.75" customHeight="1">
      <c r="A42" s="96" t="s">
        <v>113</v>
      </c>
      <c r="B42" s="97" t="s">
        <v>200</v>
      </c>
      <c r="C42" s="30">
        <v>2636230.22</v>
      </c>
      <c r="D42" s="30">
        <v>1747732.05</v>
      </c>
      <c r="E42" s="30">
        <f t="shared" si="1"/>
        <v>3752267.95</v>
      </c>
      <c r="F42" s="122">
        <v>5500000</v>
      </c>
      <c r="G42" s="14">
        <f>5496000+1000000+788000</f>
        <v>7284000</v>
      </c>
      <c r="H42" s="149"/>
    </row>
    <row r="43" spans="1:8" s="76" customFormat="1" ht="15.75" customHeight="1" hidden="1">
      <c r="A43" s="16" t="s">
        <v>248</v>
      </c>
      <c r="B43" s="17" t="s">
        <v>227</v>
      </c>
      <c r="C43" s="30">
        <v>0</v>
      </c>
      <c r="D43" s="30">
        <v>0</v>
      </c>
      <c r="E43" s="30">
        <f t="shared" si="1"/>
        <v>0</v>
      </c>
      <c r="F43" s="122">
        <v>0</v>
      </c>
      <c r="G43" s="14">
        <v>0</v>
      </c>
      <c r="H43" s="149"/>
    </row>
    <row r="44" spans="1:8" s="76" customFormat="1" ht="15.75" customHeight="1" hidden="1">
      <c r="A44" s="96" t="s">
        <v>18</v>
      </c>
      <c r="B44" s="97" t="s">
        <v>197</v>
      </c>
      <c r="C44" s="30">
        <v>0</v>
      </c>
      <c r="D44" s="30">
        <v>0</v>
      </c>
      <c r="E44" s="30">
        <f t="shared" si="1"/>
        <v>0</v>
      </c>
      <c r="F44" s="122">
        <v>0</v>
      </c>
      <c r="G44" s="14">
        <v>0</v>
      </c>
      <c r="H44" s="149"/>
    </row>
    <row r="45" spans="1:8" s="76" customFormat="1" ht="15.75" customHeight="1">
      <c r="A45" s="96" t="s">
        <v>555</v>
      </c>
      <c r="B45" s="97" t="s">
        <v>554</v>
      </c>
      <c r="C45" s="30">
        <v>0</v>
      </c>
      <c r="D45" s="30">
        <v>0</v>
      </c>
      <c r="E45" s="30">
        <f>F45-D45</f>
        <v>0</v>
      </c>
      <c r="F45" s="13">
        <v>0</v>
      </c>
      <c r="G45" s="14">
        <v>20000000</v>
      </c>
      <c r="H45" s="149">
        <v>110000000</v>
      </c>
    </row>
    <row r="46" spans="1:8" ht="15.75" customHeight="1">
      <c r="A46" s="16" t="s">
        <v>114</v>
      </c>
      <c r="B46" s="17" t="s">
        <v>234</v>
      </c>
      <c r="C46" s="30">
        <v>0</v>
      </c>
      <c r="D46" s="13">
        <v>0</v>
      </c>
      <c r="E46" s="30">
        <f t="shared" si="1"/>
        <v>1000000</v>
      </c>
      <c r="F46" s="13">
        <v>1000000</v>
      </c>
      <c r="G46" s="14">
        <v>1000000</v>
      </c>
      <c r="H46" s="149"/>
    </row>
    <row r="47" spans="1:8" s="76" customFormat="1" ht="15.75" customHeight="1">
      <c r="A47" s="98" t="s">
        <v>20</v>
      </c>
      <c r="B47" s="99" t="s">
        <v>201</v>
      </c>
      <c r="C47" s="30">
        <v>4377922.48</v>
      </c>
      <c r="D47" s="30">
        <v>2615500</v>
      </c>
      <c r="E47" s="30">
        <f t="shared" si="1"/>
        <v>7384500</v>
      </c>
      <c r="F47" s="122">
        <v>10000000</v>
      </c>
      <c r="G47" s="14">
        <f>8000000+250000</f>
        <v>8250000</v>
      </c>
      <c r="H47" s="149"/>
    </row>
    <row r="48" spans="1:7" s="76" customFormat="1" ht="15.75" customHeight="1">
      <c r="A48" s="96" t="s">
        <v>23</v>
      </c>
      <c r="B48" s="97" t="s">
        <v>185</v>
      </c>
      <c r="C48" s="30"/>
      <c r="D48" s="30"/>
      <c r="E48" s="30"/>
      <c r="F48" s="30"/>
      <c r="G48" s="201"/>
    </row>
    <row r="49" spans="1:8" s="76" customFormat="1" ht="15.75" customHeight="1">
      <c r="A49" s="147" t="s">
        <v>562</v>
      </c>
      <c r="B49" s="117"/>
      <c r="C49" s="30">
        <v>0</v>
      </c>
      <c r="D49" s="173">
        <v>0</v>
      </c>
      <c r="E49" s="30">
        <f>F49-D49</f>
        <v>0</v>
      </c>
      <c r="F49" s="13">
        <v>0</v>
      </c>
      <c r="G49" s="14">
        <v>0</v>
      </c>
      <c r="H49" s="149">
        <v>101217500</v>
      </c>
    </row>
    <row r="50" spans="1:8" s="76" customFormat="1" ht="15.75" customHeight="1">
      <c r="A50" s="147" t="s">
        <v>563</v>
      </c>
      <c r="B50" s="117"/>
      <c r="C50" s="30">
        <v>0</v>
      </c>
      <c r="D50" s="173">
        <v>0</v>
      </c>
      <c r="E50" s="30">
        <f>F50-D50</f>
        <v>0</v>
      </c>
      <c r="F50" s="13">
        <v>0</v>
      </c>
      <c r="G50" s="14">
        <v>38170000</v>
      </c>
      <c r="H50" s="149"/>
    </row>
    <row r="51" spans="1:8" s="76" customFormat="1" ht="15.75" customHeight="1">
      <c r="A51" s="147" t="s">
        <v>471</v>
      </c>
      <c r="B51" s="117"/>
      <c r="C51" s="30">
        <v>0</v>
      </c>
      <c r="D51" s="173">
        <v>0</v>
      </c>
      <c r="E51" s="30">
        <f>F51-D51</f>
        <v>0</v>
      </c>
      <c r="F51" s="13">
        <v>0</v>
      </c>
      <c r="G51" s="14">
        <f>23643776.54</f>
        <v>23643776.54</v>
      </c>
      <c r="H51" s="149"/>
    </row>
    <row r="52" spans="1:8" s="76" customFormat="1" ht="15.75" customHeight="1">
      <c r="A52" s="146" t="s">
        <v>75</v>
      </c>
      <c r="B52" s="117"/>
      <c r="C52" s="30">
        <v>1790794.25</v>
      </c>
      <c r="D52" s="173">
        <v>1424502.5</v>
      </c>
      <c r="E52" s="30">
        <f>F52-D52</f>
        <v>75497.5</v>
      </c>
      <c r="F52" s="13">
        <v>1500000</v>
      </c>
      <c r="G52" s="14">
        <v>1500000</v>
      </c>
      <c r="H52" s="149"/>
    </row>
    <row r="53" spans="1:8" s="76" customFormat="1" ht="15.75" customHeight="1">
      <c r="A53" s="146" t="s">
        <v>131</v>
      </c>
      <c r="B53" s="117"/>
      <c r="C53" s="30">
        <v>9766520</v>
      </c>
      <c r="D53" s="173">
        <v>0</v>
      </c>
      <c r="E53" s="30">
        <f aca="true" t="shared" si="2" ref="E53:E79">F53-D53</f>
        <v>10000000</v>
      </c>
      <c r="F53" s="13">
        <v>10000000</v>
      </c>
      <c r="G53" s="14">
        <v>10000000</v>
      </c>
      <c r="H53" s="149"/>
    </row>
    <row r="54" spans="1:8" s="76" customFormat="1" ht="15.75" customHeight="1">
      <c r="A54" s="146" t="s">
        <v>459</v>
      </c>
      <c r="B54" s="111"/>
      <c r="C54" s="30">
        <v>0</v>
      </c>
      <c r="D54" s="173">
        <v>1677103</v>
      </c>
      <c r="E54" s="30">
        <f t="shared" si="2"/>
        <v>322897</v>
      </c>
      <c r="F54" s="13">
        <v>2000000</v>
      </c>
      <c r="G54" s="14">
        <v>2000000</v>
      </c>
      <c r="H54" s="149"/>
    </row>
    <row r="55" spans="1:9" s="76" customFormat="1" ht="15.75" customHeight="1">
      <c r="A55" s="146" t="s">
        <v>92</v>
      </c>
      <c r="B55" s="111"/>
      <c r="C55" s="30">
        <v>29819600</v>
      </c>
      <c r="D55" s="173">
        <v>0</v>
      </c>
      <c r="E55" s="30">
        <f t="shared" si="2"/>
        <v>45000000</v>
      </c>
      <c r="F55" s="13">
        <v>45000000</v>
      </c>
      <c r="G55" s="14">
        <v>45000000</v>
      </c>
      <c r="H55" s="149"/>
      <c r="I55" s="77"/>
    </row>
    <row r="56" spans="1:9" s="76" customFormat="1" ht="15.75" customHeight="1">
      <c r="A56" s="146" t="s">
        <v>76</v>
      </c>
      <c r="B56" s="111"/>
      <c r="C56" s="30">
        <v>4993798.5</v>
      </c>
      <c r="D56" s="173">
        <v>0</v>
      </c>
      <c r="E56" s="30">
        <f t="shared" si="2"/>
        <v>2500000</v>
      </c>
      <c r="F56" s="13">
        <v>2500000</v>
      </c>
      <c r="G56" s="14">
        <v>3000000</v>
      </c>
      <c r="H56" s="149"/>
      <c r="I56" s="77"/>
    </row>
    <row r="57" spans="1:8" s="76" customFormat="1" ht="15.75" customHeight="1">
      <c r="A57" s="146" t="s">
        <v>150</v>
      </c>
      <c r="B57" s="117"/>
      <c r="C57" s="30">
        <v>273150</v>
      </c>
      <c r="D57" s="173">
        <v>277159</v>
      </c>
      <c r="E57" s="30">
        <f t="shared" si="2"/>
        <v>52841</v>
      </c>
      <c r="F57" s="13">
        <v>330000</v>
      </c>
      <c r="G57" s="14">
        <v>1000000</v>
      </c>
      <c r="H57" s="149"/>
    </row>
    <row r="58" spans="1:8" s="76" customFormat="1" ht="15.75" customHeight="1">
      <c r="A58" s="146" t="s">
        <v>151</v>
      </c>
      <c r="B58" s="117"/>
      <c r="C58" s="30">
        <v>0</v>
      </c>
      <c r="D58" s="173">
        <v>0</v>
      </c>
      <c r="E58" s="30">
        <f t="shared" si="2"/>
        <v>1000000</v>
      </c>
      <c r="F58" s="13">
        <v>1000000</v>
      </c>
      <c r="G58" s="14">
        <v>1000000</v>
      </c>
      <c r="H58" s="149"/>
    </row>
    <row r="59" spans="1:8" s="76" customFormat="1" ht="15.75" customHeight="1" hidden="1">
      <c r="A59" s="146" t="s">
        <v>152</v>
      </c>
      <c r="B59" s="117"/>
      <c r="C59" s="30">
        <v>0</v>
      </c>
      <c r="D59" s="173">
        <v>0</v>
      </c>
      <c r="E59" s="30">
        <f t="shared" si="2"/>
        <v>0</v>
      </c>
      <c r="F59" s="13">
        <v>0</v>
      </c>
      <c r="G59" s="14">
        <v>0</v>
      </c>
      <c r="H59" s="149"/>
    </row>
    <row r="60" spans="1:8" s="76" customFormat="1" ht="15.75" customHeight="1">
      <c r="A60" s="146" t="s">
        <v>153</v>
      </c>
      <c r="B60" s="117"/>
      <c r="C60" s="30">
        <v>165000</v>
      </c>
      <c r="D60" s="173">
        <v>0</v>
      </c>
      <c r="E60" s="30">
        <f t="shared" si="2"/>
        <v>3000000</v>
      </c>
      <c r="F60" s="13">
        <v>3000000</v>
      </c>
      <c r="G60" s="14">
        <v>3000000</v>
      </c>
      <c r="H60" s="149"/>
    </row>
    <row r="61" spans="1:8" s="76" customFormat="1" ht="15.75" customHeight="1" hidden="1">
      <c r="A61" s="146" t="s">
        <v>359</v>
      </c>
      <c r="B61" s="117"/>
      <c r="C61" s="30">
        <v>0</v>
      </c>
      <c r="D61" s="173">
        <v>0</v>
      </c>
      <c r="E61" s="30">
        <f t="shared" si="2"/>
        <v>0</v>
      </c>
      <c r="F61" s="122">
        <v>0</v>
      </c>
      <c r="G61" s="14">
        <v>0</v>
      </c>
      <c r="H61" s="149"/>
    </row>
    <row r="62" spans="1:8" s="76" customFormat="1" ht="15.75" customHeight="1">
      <c r="A62" s="146" t="s">
        <v>154</v>
      </c>
      <c r="B62" s="117"/>
      <c r="C62" s="30">
        <v>4164297</v>
      </c>
      <c r="D62" s="173">
        <v>0</v>
      </c>
      <c r="E62" s="30">
        <f t="shared" si="2"/>
        <v>5000000</v>
      </c>
      <c r="F62" s="122">
        <v>5000000</v>
      </c>
      <c r="G62" s="14">
        <v>0</v>
      </c>
      <c r="H62" s="149"/>
    </row>
    <row r="63" spans="1:8" s="76" customFormat="1" ht="15.75" customHeight="1">
      <c r="A63" s="146" t="s">
        <v>491</v>
      </c>
      <c r="B63" s="117"/>
      <c r="C63" s="30">
        <v>0</v>
      </c>
      <c r="D63" s="173">
        <v>0</v>
      </c>
      <c r="E63" s="30">
        <f>F63-D63</f>
        <v>0</v>
      </c>
      <c r="F63" s="122">
        <v>0</v>
      </c>
      <c r="G63" s="14">
        <v>3500000</v>
      </c>
      <c r="H63" s="149"/>
    </row>
    <row r="64" spans="1:8" s="76" customFormat="1" ht="15.75" customHeight="1">
      <c r="A64" s="146" t="s">
        <v>155</v>
      </c>
      <c r="B64" s="117"/>
      <c r="C64" s="30">
        <v>1136049</v>
      </c>
      <c r="D64" s="173">
        <v>32393.5</v>
      </c>
      <c r="E64" s="30">
        <f>F64-D64</f>
        <v>5967606.5</v>
      </c>
      <c r="F64" s="122">
        <v>6000000</v>
      </c>
      <c r="G64" s="14">
        <v>6000000</v>
      </c>
      <c r="H64" s="149"/>
    </row>
    <row r="65" spans="1:8" s="76" customFormat="1" ht="15.75" customHeight="1" thickBot="1">
      <c r="A65" s="146" t="s">
        <v>278</v>
      </c>
      <c r="B65" s="117"/>
      <c r="C65" s="30">
        <v>0</v>
      </c>
      <c r="D65" s="173">
        <v>0</v>
      </c>
      <c r="E65" s="30">
        <f t="shared" si="2"/>
        <v>4000000</v>
      </c>
      <c r="F65" s="122">
        <v>4000000</v>
      </c>
      <c r="G65" s="14">
        <v>4000000</v>
      </c>
      <c r="H65" s="149"/>
    </row>
    <row r="66" spans="1:9" s="76" customFormat="1" ht="15.75" customHeight="1" hidden="1">
      <c r="A66" s="146" t="s">
        <v>156</v>
      </c>
      <c r="B66" s="111"/>
      <c r="C66" s="30">
        <v>0</v>
      </c>
      <c r="D66" s="173">
        <v>0</v>
      </c>
      <c r="E66" s="30">
        <f t="shared" si="2"/>
        <v>0</v>
      </c>
      <c r="F66" s="122">
        <v>0</v>
      </c>
      <c r="G66" s="14">
        <v>0</v>
      </c>
      <c r="H66" s="149"/>
      <c r="I66" s="77"/>
    </row>
    <row r="67" spans="1:9" s="76" customFormat="1" ht="15.75" customHeight="1" hidden="1" thickBot="1">
      <c r="A67" s="146" t="s">
        <v>157</v>
      </c>
      <c r="B67" s="111"/>
      <c r="C67" s="30">
        <v>0</v>
      </c>
      <c r="D67" s="173">
        <v>0</v>
      </c>
      <c r="E67" s="30">
        <f t="shared" si="2"/>
        <v>0</v>
      </c>
      <c r="F67" s="122">
        <v>0</v>
      </c>
      <c r="G67" s="14">
        <v>0</v>
      </c>
      <c r="H67" s="149"/>
      <c r="I67" s="77"/>
    </row>
    <row r="68" spans="1:9" s="76" customFormat="1" ht="19.5" thickBot="1" thickTop="1">
      <c r="A68" s="100" t="s">
        <v>81</v>
      </c>
      <c r="B68" s="106"/>
      <c r="C68" s="137">
        <f>SUM(C34:C67)</f>
        <v>85182606.81</v>
      </c>
      <c r="D68" s="137">
        <f>SUM(D34:D67)</f>
        <v>21470930.5</v>
      </c>
      <c r="E68" s="137">
        <f>SUM(E34:E67)</f>
        <v>104019900.78</v>
      </c>
      <c r="F68" s="137">
        <f>SUM(F34:F67)</f>
        <v>125490831.28</v>
      </c>
      <c r="G68" s="137">
        <f>SUM(G34:G67)</f>
        <v>208106234.60999998</v>
      </c>
      <c r="H68" s="165"/>
      <c r="I68" s="77"/>
    </row>
    <row r="69" spans="1:8" s="76" customFormat="1" ht="15.75" customHeight="1" thickTop="1">
      <c r="A69" s="146" t="s">
        <v>158</v>
      </c>
      <c r="B69" s="111"/>
      <c r="C69" s="30">
        <v>419580</v>
      </c>
      <c r="D69" s="173">
        <v>21945</v>
      </c>
      <c r="E69" s="30">
        <f t="shared" si="2"/>
        <v>478055</v>
      </c>
      <c r="F69" s="122">
        <v>500000</v>
      </c>
      <c r="G69" s="14">
        <v>500000</v>
      </c>
      <c r="H69" s="149"/>
    </row>
    <row r="70" spans="1:8" s="76" customFormat="1" ht="15.75" customHeight="1">
      <c r="A70" s="146" t="s">
        <v>279</v>
      </c>
      <c r="B70" s="111"/>
      <c r="C70" s="30">
        <v>0</v>
      </c>
      <c r="D70" s="173">
        <v>0</v>
      </c>
      <c r="E70" s="30">
        <f t="shared" si="2"/>
        <v>100000</v>
      </c>
      <c r="F70" s="122">
        <v>100000</v>
      </c>
      <c r="G70" s="14">
        <v>100000</v>
      </c>
      <c r="H70" s="149"/>
    </row>
    <row r="71" spans="1:8" s="76" customFormat="1" ht="15.75" customHeight="1">
      <c r="A71" s="146" t="s">
        <v>460</v>
      </c>
      <c r="B71" s="111"/>
      <c r="C71" s="30">
        <v>0</v>
      </c>
      <c r="D71" s="173">
        <v>0</v>
      </c>
      <c r="E71" s="30">
        <f t="shared" si="2"/>
        <v>10000000</v>
      </c>
      <c r="F71" s="122">
        <v>10000000</v>
      </c>
      <c r="G71" s="14">
        <v>10000000</v>
      </c>
      <c r="H71" s="149"/>
    </row>
    <row r="72" spans="1:8" s="76" customFormat="1" ht="15.75" customHeight="1">
      <c r="A72" s="146" t="s">
        <v>280</v>
      </c>
      <c r="B72" s="111"/>
      <c r="C72" s="30">
        <v>6779114.55</v>
      </c>
      <c r="D72" s="173">
        <v>0</v>
      </c>
      <c r="E72" s="30">
        <f t="shared" si="2"/>
        <v>0</v>
      </c>
      <c r="F72" s="122">
        <v>0</v>
      </c>
      <c r="G72" s="14">
        <v>0</v>
      </c>
      <c r="H72" s="149"/>
    </row>
    <row r="73" spans="1:8" s="76" customFormat="1" ht="15.75" customHeight="1">
      <c r="A73" s="146" t="s">
        <v>281</v>
      </c>
      <c r="B73" s="111"/>
      <c r="C73" s="30">
        <v>2857075</v>
      </c>
      <c r="D73" s="173">
        <v>0</v>
      </c>
      <c r="E73" s="30">
        <f t="shared" si="2"/>
        <v>1500000</v>
      </c>
      <c r="F73" s="122">
        <v>1500000</v>
      </c>
      <c r="G73" s="14">
        <v>2000000</v>
      </c>
      <c r="H73" s="149"/>
    </row>
    <row r="74" spans="1:8" s="76" customFormat="1" ht="15.75" customHeight="1">
      <c r="A74" s="146" t="s">
        <v>159</v>
      </c>
      <c r="B74" s="93"/>
      <c r="C74" s="30">
        <v>4655125</v>
      </c>
      <c r="D74" s="173">
        <v>0</v>
      </c>
      <c r="E74" s="30">
        <f t="shared" si="2"/>
        <v>1500000</v>
      </c>
      <c r="F74" s="122">
        <v>1500000</v>
      </c>
      <c r="G74" s="14">
        <v>3000000</v>
      </c>
      <c r="H74" s="149"/>
    </row>
    <row r="75" spans="1:8" s="76" customFormat="1" ht="15.75" customHeight="1">
      <c r="A75" s="164" t="s">
        <v>341</v>
      </c>
      <c r="B75" s="93"/>
      <c r="C75" s="30">
        <v>3593855</v>
      </c>
      <c r="D75" s="193">
        <v>0</v>
      </c>
      <c r="E75" s="75">
        <f>F75-D75</f>
        <v>1500000</v>
      </c>
      <c r="F75" s="200">
        <v>1500000</v>
      </c>
      <c r="G75" s="20">
        <v>2000000</v>
      </c>
      <c r="H75" s="149"/>
    </row>
    <row r="76" spans="1:8" s="76" customFormat="1" ht="15.75" customHeight="1" hidden="1">
      <c r="A76" s="146" t="s">
        <v>386</v>
      </c>
      <c r="B76" s="111"/>
      <c r="C76" s="30">
        <v>0</v>
      </c>
      <c r="D76" s="173">
        <v>0</v>
      </c>
      <c r="E76" s="30">
        <f t="shared" si="2"/>
        <v>0</v>
      </c>
      <c r="F76" s="122">
        <v>0</v>
      </c>
      <c r="G76" s="14">
        <v>0</v>
      </c>
      <c r="H76" s="149"/>
    </row>
    <row r="77" spans="1:8" s="76" customFormat="1" ht="15.75" customHeight="1" hidden="1">
      <c r="A77" s="146" t="s">
        <v>432</v>
      </c>
      <c r="B77" s="93"/>
      <c r="C77" s="30">
        <v>0</v>
      </c>
      <c r="D77" s="173">
        <v>0</v>
      </c>
      <c r="E77" s="30">
        <f t="shared" si="2"/>
        <v>0</v>
      </c>
      <c r="F77" s="122">
        <v>0</v>
      </c>
      <c r="G77" s="14">
        <v>0</v>
      </c>
      <c r="H77" s="149"/>
    </row>
    <row r="78" spans="1:8" s="76" customFormat="1" ht="15.75" customHeight="1">
      <c r="A78" s="146" t="s">
        <v>489</v>
      </c>
      <c r="B78" s="93"/>
      <c r="C78" s="30">
        <v>2285000</v>
      </c>
      <c r="D78" s="173">
        <v>0</v>
      </c>
      <c r="E78" s="30">
        <f>F78-D78</f>
        <v>0</v>
      </c>
      <c r="F78" s="122">
        <v>0</v>
      </c>
      <c r="G78" s="14">
        <v>0</v>
      </c>
      <c r="H78" s="149"/>
    </row>
    <row r="79" spans="1:8" s="76" customFormat="1" ht="15.75" customHeight="1" thickBot="1">
      <c r="A79" s="146" t="s">
        <v>461</v>
      </c>
      <c r="B79" s="93"/>
      <c r="C79" s="30">
        <v>0</v>
      </c>
      <c r="D79" s="173">
        <v>0</v>
      </c>
      <c r="E79" s="30">
        <f t="shared" si="2"/>
        <v>15000000</v>
      </c>
      <c r="F79" s="122">
        <v>15000000</v>
      </c>
      <c r="G79" s="14">
        <v>15000000</v>
      </c>
      <c r="H79" s="149"/>
    </row>
    <row r="80" spans="1:9" s="76" customFormat="1" ht="19.5" thickBot="1" thickTop="1">
      <c r="A80" s="100" t="s">
        <v>81</v>
      </c>
      <c r="B80" s="106"/>
      <c r="C80" s="137">
        <f>SUM(C69:C79)</f>
        <v>20589749.55</v>
      </c>
      <c r="D80" s="137">
        <f>SUM(D69:D79)</f>
        <v>21945</v>
      </c>
      <c r="E80" s="137">
        <f>SUM(E69:E79)</f>
        <v>30078055</v>
      </c>
      <c r="F80" s="137">
        <f>SUM(F69:F79)</f>
        <v>30100000</v>
      </c>
      <c r="G80" s="137">
        <f>SUM(G69:G79)</f>
        <v>32600000</v>
      </c>
      <c r="I80" s="77"/>
    </row>
    <row r="81" spans="1:9" s="76" customFormat="1" ht="19.5" thickBot="1" thickTop="1">
      <c r="A81" s="100" t="s">
        <v>24</v>
      </c>
      <c r="B81" s="106"/>
      <c r="C81" s="137">
        <f>C80+C68</f>
        <v>105772356.36</v>
      </c>
      <c r="D81" s="137">
        <f>D80+D68</f>
        <v>21492875.5</v>
      </c>
      <c r="E81" s="137">
        <f>E80+E68</f>
        <v>134097955.78</v>
      </c>
      <c r="F81" s="137">
        <f>F80+F68</f>
        <v>155590831.28</v>
      </c>
      <c r="G81" s="137">
        <f>G80+G68</f>
        <v>240706234.60999998</v>
      </c>
      <c r="H81" s="149"/>
      <c r="I81" s="77"/>
    </row>
    <row r="82" spans="1:7" s="76" customFormat="1" ht="15.75" customHeight="1" thickTop="1">
      <c r="A82" s="102" t="s">
        <v>28</v>
      </c>
      <c r="B82" s="107"/>
      <c r="C82" s="85"/>
      <c r="D82" s="85"/>
      <c r="E82" s="85"/>
      <c r="F82" s="128"/>
      <c r="G82" s="104"/>
    </row>
    <row r="83" spans="1:8" s="76" customFormat="1" ht="15.75" customHeight="1" hidden="1">
      <c r="A83" s="108" t="s">
        <v>29</v>
      </c>
      <c r="B83" s="109" t="s">
        <v>206</v>
      </c>
      <c r="C83" s="30">
        <v>0</v>
      </c>
      <c r="D83" s="30">
        <v>0</v>
      </c>
      <c r="E83" s="30">
        <f>F83-D83</f>
        <v>0</v>
      </c>
      <c r="F83" s="13"/>
      <c r="G83" s="14">
        <v>0</v>
      </c>
      <c r="H83" s="149">
        <v>400000</v>
      </c>
    </row>
    <row r="84" spans="1:8" s="76" customFormat="1" ht="15.75" customHeight="1">
      <c r="A84" s="108" t="s">
        <v>209</v>
      </c>
      <c r="B84" s="109" t="s">
        <v>207</v>
      </c>
      <c r="C84" s="30">
        <v>0</v>
      </c>
      <c r="D84" s="30">
        <v>0</v>
      </c>
      <c r="E84" s="30">
        <f>F84-D84</f>
        <v>600000</v>
      </c>
      <c r="F84" s="13">
        <v>600000</v>
      </c>
      <c r="G84" s="14">
        <v>0</v>
      </c>
      <c r="H84" s="149"/>
    </row>
    <row r="85" spans="1:8" s="76" customFormat="1" ht="15.75" customHeight="1" hidden="1">
      <c r="A85" s="108" t="s">
        <v>44</v>
      </c>
      <c r="B85" s="109" t="s">
        <v>208</v>
      </c>
      <c r="C85" s="30">
        <v>0</v>
      </c>
      <c r="D85" s="30">
        <v>0</v>
      </c>
      <c r="E85" s="30">
        <f>F85-D85</f>
        <v>0</v>
      </c>
      <c r="F85" s="19">
        <v>0</v>
      </c>
      <c r="G85" s="20">
        <v>0</v>
      </c>
      <c r="H85" s="149"/>
    </row>
    <row r="86" spans="1:8" s="76" customFormat="1" ht="15.75" customHeight="1">
      <c r="A86" s="108" t="s">
        <v>30</v>
      </c>
      <c r="B86" s="109" t="s">
        <v>205</v>
      </c>
      <c r="C86" s="30">
        <v>390120</v>
      </c>
      <c r="D86" s="30">
        <v>0</v>
      </c>
      <c r="E86" s="30">
        <f>F86-D86</f>
        <v>0</v>
      </c>
      <c r="F86" s="13">
        <v>0</v>
      </c>
      <c r="G86" s="14">
        <v>0</v>
      </c>
      <c r="H86" s="149"/>
    </row>
    <row r="87" spans="1:8" s="76" customFormat="1" ht="15.75" customHeight="1" thickBot="1">
      <c r="A87" s="108" t="s">
        <v>145</v>
      </c>
      <c r="B87" s="109" t="s">
        <v>245</v>
      </c>
      <c r="C87" s="30">
        <v>222000</v>
      </c>
      <c r="D87" s="30">
        <v>0</v>
      </c>
      <c r="E87" s="30">
        <f>F87-D87</f>
        <v>0</v>
      </c>
      <c r="F87" s="19">
        <v>0</v>
      </c>
      <c r="G87" s="22">
        <v>0</v>
      </c>
      <c r="H87" s="149"/>
    </row>
    <row r="88" spans="1:8" s="76" customFormat="1" ht="19.5" thickBot="1" thickTop="1">
      <c r="A88" s="100" t="s">
        <v>32</v>
      </c>
      <c r="B88" s="106"/>
      <c r="C88" s="137">
        <f>SUM(C83:C87)</f>
        <v>612120</v>
      </c>
      <c r="D88" s="137">
        <f>SUM(D83:D87)</f>
        <v>0</v>
      </c>
      <c r="E88" s="137">
        <f>SUM(E83:E87)</f>
        <v>600000</v>
      </c>
      <c r="F88" s="137">
        <f>SUM(F83:F87)</f>
        <v>600000</v>
      </c>
      <c r="G88" s="137">
        <f>SUM(G83:G87)</f>
        <v>0</v>
      </c>
      <c r="H88" s="149"/>
    </row>
    <row r="89" spans="1:8" s="76" customFormat="1" ht="19.5" thickBot="1" thickTop="1">
      <c r="A89" s="100" t="s">
        <v>33</v>
      </c>
      <c r="B89" s="106"/>
      <c r="C89" s="137">
        <f>C32+C81+C88</f>
        <v>138062234.61</v>
      </c>
      <c r="D89" s="137">
        <f>D32+D81+D88</f>
        <v>34922675.04</v>
      </c>
      <c r="E89" s="137">
        <f>E32+E81+E88</f>
        <v>170864558.28</v>
      </c>
      <c r="F89" s="137">
        <f>F32+F81+F88</f>
        <v>205787233.32</v>
      </c>
      <c r="G89" s="137">
        <f>G32+G81+G88</f>
        <v>290344381.89</v>
      </c>
      <c r="H89" s="149">
        <f>G89-F89</f>
        <v>84557148.57</v>
      </c>
    </row>
    <row r="90" ht="10.5" customHeight="1" thickTop="1"/>
    <row r="91" spans="1:8" ht="15.75" customHeight="1">
      <c r="A91" s="79" t="s">
        <v>34</v>
      </c>
      <c r="B91" s="113" t="s">
        <v>46</v>
      </c>
      <c r="F91" s="112" t="s">
        <v>35</v>
      </c>
      <c r="G91" s="113"/>
      <c r="H91" s="150"/>
    </row>
    <row r="92" spans="2:7" ht="15.75" customHeight="1">
      <c r="B92" s="113"/>
      <c r="F92" s="112"/>
      <c r="G92" s="113"/>
    </row>
    <row r="93" ht="13.5" customHeight="1">
      <c r="H93" s="150"/>
    </row>
    <row r="95" spans="1:7" ht="15.75" customHeight="1">
      <c r="A95" s="36" t="s">
        <v>127</v>
      </c>
      <c r="B95" s="265" t="s">
        <v>476</v>
      </c>
      <c r="C95" s="266"/>
      <c r="D95" s="167"/>
      <c r="E95" s="167"/>
      <c r="F95" s="263" t="s">
        <v>85</v>
      </c>
      <c r="G95" s="263"/>
    </row>
    <row r="96" spans="1:7" ht="15.75" customHeight="1">
      <c r="A96" s="80" t="s">
        <v>117</v>
      </c>
      <c r="B96" s="262" t="s">
        <v>477</v>
      </c>
      <c r="C96" s="262"/>
      <c r="D96" s="166"/>
      <c r="E96" s="166"/>
      <c r="F96" s="264" t="s">
        <v>97</v>
      </c>
      <c r="G96" s="264"/>
    </row>
    <row r="98" ht="18">
      <c r="G98" s="112"/>
    </row>
    <row r="101" ht="9.75" customHeight="1"/>
    <row r="102" spans="6:7" ht="18">
      <c r="F102" s="115"/>
      <c r="G102" s="115"/>
    </row>
    <row r="103" spans="6:7" ht="18">
      <c r="F103" s="113"/>
      <c r="G103" s="113"/>
    </row>
  </sheetData>
  <sheetProtection/>
  <mergeCells count="12">
    <mergeCell ref="A6:A8"/>
    <mergeCell ref="B6:B8"/>
    <mergeCell ref="D6:F6"/>
    <mergeCell ref="F7:F8"/>
    <mergeCell ref="A3:G3"/>
    <mergeCell ref="C6:C8"/>
    <mergeCell ref="A2:G2"/>
    <mergeCell ref="B96:C96"/>
    <mergeCell ref="G6:G8"/>
    <mergeCell ref="F95:G95"/>
    <mergeCell ref="F96:G96"/>
    <mergeCell ref="B95:C95"/>
  </mergeCells>
  <printOptions/>
  <pageMargins left="0.3" right="0.24" top="0.41" bottom="0.16" header="0.25" footer="0.2"/>
  <pageSetup horizontalDpi="600" verticalDpi="600" orientation="landscape" paperSize="9" scale="95" r:id="rId1"/>
  <headerFooter alignWithMargins="0">
    <oddFooter>&amp;CPage &amp;P of &amp;N</oddFooter>
  </headerFooter>
  <rowBreaks count="3" manualBreakCount="3">
    <brk id="32" max="4" man="1"/>
    <brk id="68" max="6" man="1"/>
    <brk id="98" max="4" man="1"/>
  </rowBreaks>
  <ignoredErrors>
    <ignoredError sqref="B15 A9:C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8515625" style="3" customWidth="1"/>
    <col min="2" max="2" width="15.7109375" style="3" customWidth="1"/>
    <col min="3" max="7" width="18.28125" style="3" customWidth="1"/>
    <col min="8" max="8" width="14.00390625" style="0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104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"/>
      <c r="G10" s="7"/>
    </row>
    <row r="11" spans="1:7" ht="18">
      <c r="A11" s="26" t="s">
        <v>272</v>
      </c>
      <c r="B11" s="27"/>
      <c r="C11" s="28"/>
      <c r="D11" s="28"/>
      <c r="E11" s="28"/>
      <c r="F11" s="28"/>
      <c r="G11" s="41"/>
    </row>
    <row r="12" spans="1:7" ht="18.75" thickBot="1">
      <c r="A12" s="38" t="s">
        <v>110</v>
      </c>
      <c r="B12" s="17" t="s">
        <v>200</v>
      </c>
      <c r="C12" s="13">
        <v>6510301.36</v>
      </c>
      <c r="D12" s="13">
        <v>1895031.18</v>
      </c>
      <c r="E12" s="30">
        <f>F12-D12</f>
        <v>7404968.82</v>
      </c>
      <c r="F12" s="13">
        <v>9300000</v>
      </c>
      <c r="G12" s="22">
        <v>9300000</v>
      </c>
    </row>
    <row r="13" spans="1:8" ht="19.5" thickBot="1" thickTop="1">
      <c r="A13" s="23" t="s">
        <v>33</v>
      </c>
      <c r="B13" s="25"/>
      <c r="C13" s="137">
        <f>SUM(C12:C12)</f>
        <v>6510301.36</v>
      </c>
      <c r="D13" s="137">
        <f>SUM(D12:D12)</f>
        <v>1895031.18</v>
      </c>
      <c r="E13" s="137">
        <f>SUM(E12:E12)</f>
        <v>7404968.82</v>
      </c>
      <c r="F13" s="137">
        <f>SUM(F12:F12)</f>
        <v>9300000</v>
      </c>
      <c r="G13" s="137">
        <f>SUM(G12:G12)</f>
        <v>9300000</v>
      </c>
      <c r="H13" s="156">
        <f>G13-F13</f>
        <v>0</v>
      </c>
    </row>
    <row r="14" ht="9" customHeight="1" thickTop="1"/>
    <row r="15" spans="1:7" ht="18">
      <c r="A15" s="3" t="s">
        <v>34</v>
      </c>
      <c r="B15" s="35" t="s">
        <v>46</v>
      </c>
      <c r="F15" s="3" t="s">
        <v>35</v>
      </c>
      <c r="G15" s="35"/>
    </row>
    <row r="18" spans="1:7" ht="18" customHeight="1">
      <c r="A18" s="36" t="s">
        <v>127</v>
      </c>
      <c r="B18" s="265" t="s">
        <v>476</v>
      </c>
      <c r="C18" s="266"/>
      <c r="D18" s="169"/>
      <c r="E18" s="169"/>
      <c r="F18" s="263" t="s">
        <v>85</v>
      </c>
      <c r="G18" s="263"/>
    </row>
    <row r="19" spans="1:7" ht="18" customHeight="1">
      <c r="A19" s="80" t="s">
        <v>117</v>
      </c>
      <c r="B19" s="262" t="s">
        <v>477</v>
      </c>
      <c r="C19" s="262"/>
      <c r="D19" s="170"/>
      <c r="E19" s="170"/>
      <c r="F19" s="264" t="s">
        <v>97</v>
      </c>
      <c r="G19" s="264"/>
    </row>
    <row r="20" ht="18">
      <c r="A20" s="133"/>
    </row>
    <row r="25" spans="6:7" ht="18">
      <c r="F25" s="37"/>
      <c r="G25" s="37"/>
    </row>
    <row r="26" spans="6:7" ht="18">
      <c r="F26" s="35"/>
      <c r="G26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18:G18"/>
    <mergeCell ref="B19:C19"/>
    <mergeCell ref="F19:G19"/>
    <mergeCell ref="B18:C18"/>
  </mergeCells>
  <printOptions/>
  <pageMargins left="0.19" right="0.18" top="0.97" bottom="0.25" header="0.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7109375" style="3" customWidth="1"/>
    <col min="2" max="2" width="15.7109375" style="3" customWidth="1"/>
    <col min="3" max="7" width="18.28125" style="3" customWidth="1"/>
    <col min="8" max="8" width="14.574218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103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"/>
      <c r="G10" s="7"/>
    </row>
    <row r="11" spans="1:7" ht="18">
      <c r="A11" s="26" t="s">
        <v>272</v>
      </c>
      <c r="B11" s="27"/>
      <c r="C11" s="28"/>
      <c r="D11" s="28"/>
      <c r="E11" s="28"/>
      <c r="F11" s="28"/>
      <c r="G11" s="41"/>
    </row>
    <row r="12" spans="1:8" ht="18.75" thickBot="1">
      <c r="A12" s="38" t="s">
        <v>110</v>
      </c>
      <c r="B12" s="17" t="s">
        <v>200</v>
      </c>
      <c r="C12" s="29">
        <v>916648.3</v>
      </c>
      <c r="D12" s="29">
        <v>447266.64</v>
      </c>
      <c r="E12" s="30">
        <f>F12-D12</f>
        <v>577533.36</v>
      </c>
      <c r="F12" s="29">
        <v>1024800</v>
      </c>
      <c r="G12" s="152">
        <v>1024800</v>
      </c>
      <c r="H12" s="154"/>
    </row>
    <row r="13" spans="1:8" ht="19.5" thickBot="1" thickTop="1">
      <c r="A13" s="23" t="s">
        <v>33</v>
      </c>
      <c r="B13" s="25"/>
      <c r="C13" s="137">
        <f>SUM(C12:C12)</f>
        <v>916648.3</v>
      </c>
      <c r="D13" s="137">
        <f>SUM(D12:D12)</f>
        <v>447266.64</v>
      </c>
      <c r="E13" s="137">
        <f>SUM(E12:E12)</f>
        <v>577533.36</v>
      </c>
      <c r="F13" s="137">
        <f>SUM(F12:F12)</f>
        <v>1024800</v>
      </c>
      <c r="G13" s="137">
        <f>SUM(G12:G12)</f>
        <v>1024800</v>
      </c>
      <c r="H13" s="156">
        <f>G13-F13</f>
        <v>0</v>
      </c>
    </row>
    <row r="14" ht="13.5" customHeight="1" thickTop="1"/>
    <row r="15" spans="1:7" ht="18">
      <c r="A15" s="3" t="s">
        <v>34</v>
      </c>
      <c r="B15" s="35" t="s">
        <v>46</v>
      </c>
      <c r="F15" s="3" t="s">
        <v>35</v>
      </c>
      <c r="G15" s="35"/>
    </row>
    <row r="16" ht="15.75" customHeight="1"/>
    <row r="17" ht="16.5" customHeight="1"/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1" ht="18">
      <c r="A21" s="133"/>
    </row>
    <row r="26" spans="6:7" ht="18">
      <c r="F26" s="37"/>
      <c r="G26" s="37"/>
    </row>
    <row r="27" spans="6:7" ht="18">
      <c r="F27" s="35"/>
      <c r="G27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19:G19"/>
    <mergeCell ref="B20:C20"/>
    <mergeCell ref="F20:G20"/>
    <mergeCell ref="B19:C19"/>
  </mergeCells>
  <printOptions/>
  <pageMargins left="0.25" right="0.21" top="1.01" bottom="0.25" header="0.28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Normal="11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421875" style="3" customWidth="1"/>
    <col min="2" max="2" width="15.7109375" style="3" customWidth="1"/>
    <col min="3" max="7" width="18.28125" style="3" customWidth="1"/>
    <col min="8" max="8" width="15.28125" style="0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109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"/>
      <c r="G10" s="7"/>
    </row>
    <row r="11" spans="1:7" ht="18">
      <c r="A11" s="26" t="s">
        <v>272</v>
      </c>
      <c r="B11" s="27"/>
      <c r="C11" s="28"/>
      <c r="D11" s="28"/>
      <c r="E11" s="28"/>
      <c r="F11" s="28"/>
      <c r="G11" s="41"/>
    </row>
    <row r="12" spans="1:7" ht="18.75" thickBot="1">
      <c r="A12" s="38" t="s">
        <v>110</v>
      </c>
      <c r="B12" s="17" t="s">
        <v>200</v>
      </c>
      <c r="C12" s="13">
        <v>634307.27</v>
      </c>
      <c r="D12" s="13">
        <v>186685</v>
      </c>
      <c r="E12" s="30">
        <f>F12-D12</f>
        <v>487995</v>
      </c>
      <c r="F12" s="13">
        <v>674680</v>
      </c>
      <c r="G12" s="22">
        <v>674680</v>
      </c>
    </row>
    <row r="13" spans="1:8" ht="19.5" thickBot="1" thickTop="1">
      <c r="A13" s="23" t="s">
        <v>33</v>
      </c>
      <c r="B13" s="25"/>
      <c r="C13" s="137">
        <f>SUM(C12:C12)</f>
        <v>634307.27</v>
      </c>
      <c r="D13" s="137">
        <f>SUM(D12:D12)</f>
        <v>186685</v>
      </c>
      <c r="E13" s="137">
        <f>SUM(E12:E12)</f>
        <v>487995</v>
      </c>
      <c r="F13" s="137">
        <f>SUM(F12:F12)</f>
        <v>674680</v>
      </c>
      <c r="G13" s="137">
        <f>SUM(G12:G12)</f>
        <v>674680</v>
      </c>
      <c r="H13" s="61">
        <f>G13-F13</f>
        <v>0</v>
      </c>
    </row>
    <row r="14" ht="10.5" customHeight="1" thickTop="1"/>
    <row r="15" spans="1:8" ht="18">
      <c r="A15" s="3" t="s">
        <v>34</v>
      </c>
      <c r="B15" s="35" t="s">
        <v>46</v>
      </c>
      <c r="F15" s="3" t="s">
        <v>35</v>
      </c>
      <c r="G15" s="35"/>
      <c r="H15" s="156"/>
    </row>
    <row r="17" ht="10.5" customHeight="1"/>
    <row r="19" spans="1:7" ht="18" customHeight="1">
      <c r="A19" s="36" t="s">
        <v>127</v>
      </c>
      <c r="B19" s="265" t="s">
        <v>476</v>
      </c>
      <c r="C19" s="266"/>
      <c r="D19" s="169"/>
      <c r="E19" s="169"/>
      <c r="F19" s="263" t="s">
        <v>85</v>
      </c>
      <c r="G19" s="263"/>
    </row>
    <row r="20" spans="1:7" ht="18" customHeight="1">
      <c r="A20" s="80" t="s">
        <v>117</v>
      </c>
      <c r="B20" s="262" t="s">
        <v>477</v>
      </c>
      <c r="C20" s="262"/>
      <c r="D20" s="170"/>
      <c r="E20" s="170"/>
      <c r="F20" s="264" t="s">
        <v>97</v>
      </c>
      <c r="G20" s="264"/>
    </row>
    <row r="26" spans="6:7" ht="18">
      <c r="F26" s="37"/>
      <c r="G26" s="37"/>
    </row>
    <row r="27" spans="6:7" ht="18">
      <c r="F27" s="35"/>
      <c r="G27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19:G19"/>
    <mergeCell ref="B20:C20"/>
    <mergeCell ref="F20:G20"/>
    <mergeCell ref="B19:C19"/>
  </mergeCells>
  <printOptions/>
  <pageMargins left="0.2" right="0.21" top="0.98" bottom="0.25" header="0.35" footer="0.25"/>
  <pageSetup horizontalDpi="300" verticalDpi="300" orientation="landscape" paperSize="9" scale="95" r:id="rId1"/>
  <headerFooter alignWithMargins="0">
    <oddFooter>&amp;CPage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</sheetPr>
  <dimension ref="A1:I54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7.57421875" style="3" customWidth="1"/>
    <col min="2" max="2" width="15.7109375" style="3" customWidth="1"/>
    <col min="3" max="7" width="18.28125" style="3" customWidth="1"/>
    <col min="8" max="8" width="13.7109375" style="0" bestFit="1" customWidth="1"/>
    <col min="9" max="9" width="13.4218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73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7.25" customHeight="1" thickTop="1">
      <c r="A10" s="5" t="s">
        <v>0</v>
      </c>
      <c r="B10" s="63"/>
      <c r="C10" s="63"/>
      <c r="D10" s="63"/>
      <c r="E10" s="63"/>
      <c r="F10" s="63"/>
      <c r="G10" s="7"/>
    </row>
    <row r="11" spans="1:7" ht="17.25" customHeight="1">
      <c r="A11" s="1" t="s">
        <v>1</v>
      </c>
      <c r="B11" s="176"/>
      <c r="C11" s="59"/>
      <c r="D11" s="59"/>
      <c r="E11" s="59"/>
      <c r="F11" s="59"/>
      <c r="G11" s="11"/>
    </row>
    <row r="12" spans="1:7" ht="17.25" customHeight="1">
      <c r="A12" s="1" t="s">
        <v>2</v>
      </c>
      <c r="B12" s="30"/>
      <c r="C12" s="30"/>
      <c r="D12" s="30"/>
      <c r="E12" s="30"/>
      <c r="F12" s="30"/>
      <c r="G12" s="14"/>
    </row>
    <row r="13" spans="1:7" ht="17.25" customHeight="1">
      <c r="A13" s="96" t="s">
        <v>91</v>
      </c>
      <c r="B13" s="126" t="s">
        <v>168</v>
      </c>
      <c r="C13" s="30">
        <v>5767000.91</v>
      </c>
      <c r="D13" s="30">
        <v>2997860.91</v>
      </c>
      <c r="E13" s="30">
        <f>F13-D13</f>
        <v>4186635.09</v>
      </c>
      <c r="F13" s="30">
        <v>7184496</v>
      </c>
      <c r="G13" s="14">
        <f>'[3]ADMIN'!$E$27</f>
        <v>7184496</v>
      </c>
    </row>
    <row r="14" spans="1:7" ht="17.25" customHeight="1">
      <c r="A14" s="96" t="s">
        <v>271</v>
      </c>
      <c r="B14" s="126" t="s">
        <v>169</v>
      </c>
      <c r="C14" s="30">
        <v>3560230.3</v>
      </c>
      <c r="D14" s="30">
        <v>1693885.22</v>
      </c>
      <c r="E14" s="30">
        <f>F14-D14</f>
        <v>1892146.78</v>
      </c>
      <c r="F14" s="30">
        <v>3586032</v>
      </c>
      <c r="G14" s="14">
        <f>'[3]ADMIN'!$E$28</f>
        <v>3586032</v>
      </c>
    </row>
    <row r="15" spans="1:7" ht="17.25" customHeight="1">
      <c r="A15" s="1" t="s">
        <v>3</v>
      </c>
      <c r="B15" s="39"/>
      <c r="C15" s="30"/>
      <c r="D15" s="30"/>
      <c r="E15" s="30"/>
      <c r="F15" s="30"/>
      <c r="G15" s="14"/>
    </row>
    <row r="16" spans="1:7" ht="17.25" customHeight="1">
      <c r="A16" s="96" t="s">
        <v>4</v>
      </c>
      <c r="B16" s="126" t="s">
        <v>170</v>
      </c>
      <c r="C16" s="30">
        <v>1026974.07</v>
      </c>
      <c r="D16" s="30">
        <v>505956.48</v>
      </c>
      <c r="E16" s="30">
        <f aca="true" t="shared" si="0" ref="E16:E22">F16-D16</f>
        <v>646043.52</v>
      </c>
      <c r="F16" s="30">
        <v>1152000</v>
      </c>
      <c r="G16" s="14">
        <f>'[3]ADMIN'!$K$29</f>
        <v>1152000</v>
      </c>
    </row>
    <row r="17" spans="1:7" ht="17.25" customHeight="1">
      <c r="A17" s="96" t="s">
        <v>5</v>
      </c>
      <c r="B17" s="126" t="s">
        <v>171</v>
      </c>
      <c r="C17" s="30">
        <v>102000</v>
      </c>
      <c r="D17" s="30">
        <v>51000</v>
      </c>
      <c r="E17" s="30">
        <f t="shared" si="0"/>
        <v>51000</v>
      </c>
      <c r="F17" s="30">
        <v>102000</v>
      </c>
      <c r="G17" s="14">
        <f>'[3]ADMIN'!$F$29/2</f>
        <v>102000</v>
      </c>
    </row>
    <row r="18" spans="1:7" ht="17.25" customHeight="1">
      <c r="A18" s="96" t="s">
        <v>6</v>
      </c>
      <c r="B18" s="126" t="s">
        <v>172</v>
      </c>
      <c r="C18" s="30">
        <v>102000</v>
      </c>
      <c r="D18" s="30">
        <v>51000</v>
      </c>
      <c r="E18" s="30">
        <f t="shared" si="0"/>
        <v>51000</v>
      </c>
      <c r="F18" s="30">
        <v>102000</v>
      </c>
      <c r="G18" s="14">
        <f>'[3]ADMIN'!$F$29/2</f>
        <v>102000</v>
      </c>
    </row>
    <row r="19" spans="1:7" ht="17.25" customHeight="1">
      <c r="A19" s="96" t="s">
        <v>7</v>
      </c>
      <c r="B19" s="126" t="s">
        <v>173</v>
      </c>
      <c r="C19" s="30">
        <v>258000</v>
      </c>
      <c r="D19" s="30">
        <v>252000</v>
      </c>
      <c r="E19" s="30">
        <f t="shared" si="0"/>
        <v>36000</v>
      </c>
      <c r="F19" s="30">
        <v>288000</v>
      </c>
      <c r="G19" s="14">
        <f>'[3]ADMIN'!$O$29</f>
        <v>288000</v>
      </c>
    </row>
    <row r="20" spans="1:7" ht="17.25" customHeight="1">
      <c r="A20" s="96" t="s">
        <v>10</v>
      </c>
      <c r="B20" s="126" t="s">
        <v>175</v>
      </c>
      <c r="C20" s="30">
        <v>769961</v>
      </c>
      <c r="D20" s="30">
        <v>0</v>
      </c>
      <c r="E20" s="30">
        <f t="shared" si="0"/>
        <v>897544</v>
      </c>
      <c r="F20" s="30">
        <v>897544</v>
      </c>
      <c r="G20" s="14">
        <f>'[3]ADMIN'!$M$29</f>
        <v>897544</v>
      </c>
    </row>
    <row r="21" spans="1:7" ht="17.25" customHeight="1">
      <c r="A21" s="96" t="s">
        <v>9</v>
      </c>
      <c r="B21" s="126" t="s">
        <v>176</v>
      </c>
      <c r="C21" s="30">
        <v>211500</v>
      </c>
      <c r="D21" s="30">
        <v>0</v>
      </c>
      <c r="E21" s="30">
        <f t="shared" si="0"/>
        <v>240000</v>
      </c>
      <c r="F21" s="30">
        <v>240000</v>
      </c>
      <c r="G21" s="14">
        <f>'[3]ADMIN'!$N$29</f>
        <v>240000</v>
      </c>
    </row>
    <row r="22" spans="1:7" ht="18">
      <c r="A22" s="96" t="s">
        <v>267</v>
      </c>
      <c r="B22" s="126" t="s">
        <v>177</v>
      </c>
      <c r="C22" s="30">
        <v>750728</v>
      </c>
      <c r="D22" s="30">
        <v>755807</v>
      </c>
      <c r="E22" s="30">
        <f t="shared" si="0"/>
        <v>141737</v>
      </c>
      <c r="F22" s="30">
        <v>897544</v>
      </c>
      <c r="G22" s="14">
        <f>'[3]ADMIN'!$L$29</f>
        <v>897544</v>
      </c>
    </row>
    <row r="23" spans="1:7" ht="17.25" customHeight="1">
      <c r="A23" s="1" t="s">
        <v>48</v>
      </c>
      <c r="B23" s="39"/>
      <c r="C23" s="30"/>
      <c r="D23" s="30"/>
      <c r="E23" s="30"/>
      <c r="F23" s="30"/>
      <c r="G23" s="14"/>
    </row>
    <row r="24" spans="1:7" ht="17.25" customHeight="1">
      <c r="A24" s="96" t="s">
        <v>178</v>
      </c>
      <c r="B24" s="126" t="s">
        <v>179</v>
      </c>
      <c r="C24" s="30">
        <v>1119208.14</v>
      </c>
      <c r="D24" s="30">
        <v>565065.42</v>
      </c>
      <c r="E24" s="30">
        <f>F24-D24</f>
        <v>727397.9400000001</v>
      </c>
      <c r="F24" s="30">
        <v>1292463.36</v>
      </c>
      <c r="G24" s="14">
        <f>'[3]ADMIN'!$G$29</f>
        <v>1292463.36</v>
      </c>
    </row>
    <row r="25" spans="1:7" ht="17.25" customHeight="1">
      <c r="A25" s="96" t="s">
        <v>11</v>
      </c>
      <c r="B25" s="126" t="s">
        <v>182</v>
      </c>
      <c r="C25" s="30">
        <v>51400</v>
      </c>
      <c r="D25" s="30">
        <v>25400</v>
      </c>
      <c r="E25" s="30">
        <f>F25-D25</f>
        <v>190010.56</v>
      </c>
      <c r="F25" s="30">
        <v>215410.56</v>
      </c>
      <c r="G25" s="14">
        <f>'[3]ADMIN'!$H$29</f>
        <v>215410.56</v>
      </c>
    </row>
    <row r="26" spans="1:8" ht="17.25" customHeight="1">
      <c r="A26" s="96" t="s">
        <v>12</v>
      </c>
      <c r="B26" s="126" t="s">
        <v>183</v>
      </c>
      <c r="C26" s="30">
        <v>129493.09</v>
      </c>
      <c r="D26" s="30">
        <v>65550.18</v>
      </c>
      <c r="E26" s="30">
        <f>F26-D26</f>
        <v>96008.46000000002</v>
      </c>
      <c r="F26" s="30">
        <v>161558.64</v>
      </c>
      <c r="G26" s="14">
        <f>'[3]ADMIN'!$I$29</f>
        <v>208824.00000000006</v>
      </c>
      <c r="H26" s="149">
        <f>G26-F26</f>
        <v>47265.360000000044</v>
      </c>
    </row>
    <row r="27" spans="1:7" ht="17.25" customHeight="1" thickBot="1">
      <c r="A27" s="98" t="s">
        <v>181</v>
      </c>
      <c r="B27" s="127" t="s">
        <v>184</v>
      </c>
      <c r="C27" s="30">
        <v>51400</v>
      </c>
      <c r="D27" s="21">
        <v>25400</v>
      </c>
      <c r="E27" s="30">
        <f>F27-D27</f>
        <v>32200</v>
      </c>
      <c r="F27" s="21">
        <v>57600</v>
      </c>
      <c r="G27" s="22">
        <f>'[3]ADMIN'!$J$29</f>
        <v>57600</v>
      </c>
    </row>
    <row r="28" spans="1:9" ht="19.5" thickBot="1" thickTop="1">
      <c r="A28" s="23" t="s">
        <v>13</v>
      </c>
      <c r="B28" s="24"/>
      <c r="C28" s="137">
        <f>SUM(C13:C27)</f>
        <v>13899895.510000002</v>
      </c>
      <c r="D28" s="137">
        <f>SUM(D13:D27)</f>
        <v>6988925.209999999</v>
      </c>
      <c r="E28" s="137">
        <f>SUM(E13:E27)</f>
        <v>9187723.350000001</v>
      </c>
      <c r="F28" s="137">
        <f>SUM(F13:F27)</f>
        <v>16176648.56</v>
      </c>
      <c r="G28" s="137">
        <f>SUM(G13:G27)</f>
        <v>16223913.92</v>
      </c>
      <c r="H28" s="61"/>
      <c r="I28" s="61"/>
    </row>
    <row r="29" spans="1:8" ht="17.25" customHeight="1" thickTop="1">
      <c r="A29" s="26" t="s">
        <v>272</v>
      </c>
      <c r="B29" s="27"/>
      <c r="C29" s="28"/>
      <c r="D29" s="28"/>
      <c r="E29" s="28"/>
      <c r="F29" s="130"/>
      <c r="G29" s="7"/>
      <c r="H29" s="61"/>
    </row>
    <row r="30" spans="1:7" ht="15.75" customHeight="1">
      <c r="A30" s="96" t="s">
        <v>14</v>
      </c>
      <c r="B30" s="27" t="s">
        <v>186</v>
      </c>
      <c r="C30" s="30">
        <v>19315</v>
      </c>
      <c r="D30" s="30">
        <v>75000</v>
      </c>
      <c r="E30" s="30">
        <f aca="true" t="shared" si="1" ref="E30:E36">F30-D30</f>
        <v>165000</v>
      </c>
      <c r="F30" s="72">
        <v>240000</v>
      </c>
      <c r="G30" s="15">
        <v>0</v>
      </c>
    </row>
    <row r="31" spans="1:7" ht="15.75" customHeight="1" hidden="1">
      <c r="A31" s="16" t="s">
        <v>15</v>
      </c>
      <c r="B31" s="27" t="s">
        <v>187</v>
      </c>
      <c r="C31" s="30">
        <v>0</v>
      </c>
      <c r="D31" s="29">
        <v>0</v>
      </c>
      <c r="E31" s="30">
        <f t="shared" si="1"/>
        <v>0</v>
      </c>
      <c r="F31" s="72">
        <v>0</v>
      </c>
      <c r="G31" s="15">
        <v>0</v>
      </c>
    </row>
    <row r="32" spans="1:7" ht="15.75" customHeight="1" hidden="1">
      <c r="A32" s="16" t="s">
        <v>190</v>
      </c>
      <c r="B32" s="17" t="s">
        <v>191</v>
      </c>
      <c r="C32" s="30">
        <v>0</v>
      </c>
      <c r="D32" s="13">
        <v>0</v>
      </c>
      <c r="E32" s="30">
        <f t="shared" si="1"/>
        <v>0</v>
      </c>
      <c r="F32" s="72">
        <v>0</v>
      </c>
      <c r="G32" s="15">
        <v>0</v>
      </c>
    </row>
    <row r="33" spans="1:7" ht="15.75" customHeight="1">
      <c r="A33" s="16" t="s">
        <v>259</v>
      </c>
      <c r="B33" s="17" t="s">
        <v>260</v>
      </c>
      <c r="C33" s="30">
        <v>12408887.53</v>
      </c>
      <c r="D33" s="13">
        <v>6265442.67</v>
      </c>
      <c r="E33" s="30">
        <f t="shared" si="1"/>
        <v>9740557.33</v>
      </c>
      <c r="F33" s="72">
        <f>16006000</f>
        <v>16006000</v>
      </c>
      <c r="G33" s="14">
        <v>17763000</v>
      </c>
    </row>
    <row r="34" spans="1:7" ht="15.75" customHeight="1">
      <c r="A34" s="16" t="s">
        <v>17</v>
      </c>
      <c r="B34" s="17" t="s">
        <v>196</v>
      </c>
      <c r="C34" s="30">
        <v>1475505.6</v>
      </c>
      <c r="D34" s="13">
        <v>0</v>
      </c>
      <c r="E34" s="30">
        <f t="shared" si="1"/>
        <v>0</v>
      </c>
      <c r="F34" s="72">
        <v>0</v>
      </c>
      <c r="G34" s="15">
        <v>0</v>
      </c>
    </row>
    <row r="35" spans="1:7" ht="15.75" customHeight="1">
      <c r="A35" s="16" t="s">
        <v>18</v>
      </c>
      <c r="B35" s="17" t="s">
        <v>197</v>
      </c>
      <c r="C35" s="30">
        <v>8695273.46</v>
      </c>
      <c r="D35" s="13">
        <v>2626773.75</v>
      </c>
      <c r="E35" s="30">
        <f t="shared" si="1"/>
        <v>7373226.25</v>
      </c>
      <c r="F35" s="72">
        <v>10000000</v>
      </c>
      <c r="G35" s="14">
        <v>15000000</v>
      </c>
    </row>
    <row r="36" spans="1:7" s="76" customFormat="1" ht="15.75" customHeight="1">
      <c r="A36" s="96" t="s">
        <v>79</v>
      </c>
      <c r="B36" s="97" t="s">
        <v>198</v>
      </c>
      <c r="C36" s="30">
        <v>310000</v>
      </c>
      <c r="D36" s="173">
        <v>60000</v>
      </c>
      <c r="E36" s="30">
        <f t="shared" si="1"/>
        <v>240000</v>
      </c>
      <c r="F36" s="30">
        <v>300000</v>
      </c>
      <c r="G36" s="15">
        <v>300000</v>
      </c>
    </row>
    <row r="37" spans="1:7" ht="15.75" customHeight="1">
      <c r="A37" s="31" t="s">
        <v>23</v>
      </c>
      <c r="B37" s="39" t="s">
        <v>185</v>
      </c>
      <c r="C37" s="30"/>
      <c r="D37" s="153"/>
      <c r="E37" s="153"/>
      <c r="F37" s="30"/>
      <c r="G37" s="184"/>
    </row>
    <row r="38" spans="1:7" ht="15.75" customHeight="1">
      <c r="A38" s="147" t="s">
        <v>492</v>
      </c>
      <c r="B38" s="71"/>
      <c r="C38" s="30">
        <v>0</v>
      </c>
      <c r="D38" s="75">
        <v>0</v>
      </c>
      <c r="E38" s="30">
        <f>F38-D38</f>
        <v>0</v>
      </c>
      <c r="F38" s="30">
        <v>0</v>
      </c>
      <c r="G38" s="184">
        <v>8700000</v>
      </c>
    </row>
    <row r="39" spans="1:7" ht="15.75" customHeight="1">
      <c r="A39" s="147" t="s">
        <v>462</v>
      </c>
      <c r="B39" s="71"/>
      <c r="C39" s="30">
        <v>0</v>
      </c>
      <c r="D39" s="75">
        <v>0</v>
      </c>
      <c r="E39" s="30">
        <f>F39-D39</f>
        <v>100000000</v>
      </c>
      <c r="F39" s="30">
        <v>100000000</v>
      </c>
      <c r="G39" s="184">
        <v>0</v>
      </c>
    </row>
    <row r="40" spans="1:7" ht="15.75" customHeight="1" thickBot="1">
      <c r="A40" s="147" t="s">
        <v>471</v>
      </c>
      <c r="B40" s="71"/>
      <c r="C40" s="30">
        <v>0</v>
      </c>
      <c r="D40" s="75">
        <v>17536568</v>
      </c>
      <c r="E40" s="30">
        <f>F40-D40</f>
        <v>3688270.6400000006</v>
      </c>
      <c r="F40" s="73">
        <v>21224838.64</v>
      </c>
      <c r="G40" s="22">
        <v>0</v>
      </c>
    </row>
    <row r="41" spans="1:7" ht="19.5" thickBot="1" thickTop="1">
      <c r="A41" s="23" t="s">
        <v>24</v>
      </c>
      <c r="B41" s="25"/>
      <c r="C41" s="137">
        <f>SUM(C30:C40)</f>
        <v>22908981.59</v>
      </c>
      <c r="D41" s="137">
        <f>SUM(D30:D40)</f>
        <v>26563784.42</v>
      </c>
      <c r="E41" s="137">
        <f>SUM(E30:E40)</f>
        <v>121207054.22</v>
      </c>
      <c r="F41" s="137">
        <f>SUM(F30:F40)</f>
        <v>147770838.64</v>
      </c>
      <c r="G41" s="137">
        <f>SUM(G30:G40)</f>
        <v>41763000</v>
      </c>
    </row>
    <row r="42" spans="1:7" ht="17.25" customHeight="1" thickTop="1">
      <c r="A42" s="26" t="s">
        <v>28</v>
      </c>
      <c r="B42" s="32"/>
      <c r="C42" s="6"/>
      <c r="D42" s="6"/>
      <c r="E42" s="6"/>
      <c r="F42" s="63"/>
      <c r="G42" s="7"/>
    </row>
    <row r="43" spans="1:7" ht="15.75" customHeight="1">
      <c r="A43" s="108" t="s">
        <v>209</v>
      </c>
      <c r="B43" s="109" t="s">
        <v>207</v>
      </c>
      <c r="C43" s="30">
        <v>3500141.6</v>
      </c>
      <c r="D43" s="30">
        <v>0</v>
      </c>
      <c r="E43" s="30">
        <f>F43-D43</f>
        <v>0</v>
      </c>
      <c r="F43" s="30">
        <v>0</v>
      </c>
      <c r="G43" s="15">
        <v>10000000</v>
      </c>
    </row>
    <row r="44" spans="1:8" ht="15.75" customHeight="1">
      <c r="A44" s="33" t="s">
        <v>77</v>
      </c>
      <c r="B44" s="34" t="s">
        <v>205</v>
      </c>
      <c r="C44" s="173">
        <v>348988</v>
      </c>
      <c r="D44" s="75">
        <v>0</v>
      </c>
      <c r="E44" s="30">
        <f>F44-D44</f>
        <v>0</v>
      </c>
      <c r="F44" s="30">
        <v>0</v>
      </c>
      <c r="G44" s="15">
        <f>500000-200000</f>
        <v>300000</v>
      </c>
      <c r="H44" s="154"/>
    </row>
    <row r="45" spans="1:7" ht="16.5" customHeight="1" thickBot="1">
      <c r="A45" s="33" t="s">
        <v>294</v>
      </c>
      <c r="B45" s="34" t="s">
        <v>298</v>
      </c>
      <c r="C45" s="30">
        <v>73500</v>
      </c>
      <c r="D45" s="30">
        <v>0</v>
      </c>
      <c r="E45" s="30">
        <f>F45-D45</f>
        <v>0</v>
      </c>
      <c r="F45" s="21">
        <v>0</v>
      </c>
      <c r="G45" s="15">
        <v>6000000</v>
      </c>
    </row>
    <row r="46" spans="1:7" ht="19.5" thickBot="1" thickTop="1">
      <c r="A46" s="23" t="s">
        <v>32</v>
      </c>
      <c r="B46" s="25"/>
      <c r="C46" s="137">
        <f>SUM(C43:C45)</f>
        <v>3922629.6</v>
      </c>
      <c r="D46" s="137">
        <f>SUM(D43:D45)</f>
        <v>0</v>
      </c>
      <c r="E46" s="137">
        <f>SUM(E43:E45)</f>
        <v>0</v>
      </c>
      <c r="F46" s="137">
        <f>SUM(F43:F45)</f>
        <v>0</v>
      </c>
      <c r="G46" s="137">
        <f>SUM(G43:G45)</f>
        <v>16300000</v>
      </c>
    </row>
    <row r="47" spans="1:8" ht="19.5" thickBot="1" thickTop="1">
      <c r="A47" s="23" t="s">
        <v>33</v>
      </c>
      <c r="B47" s="25"/>
      <c r="C47" s="137">
        <f>C46+C41+C28</f>
        <v>40731506.7</v>
      </c>
      <c r="D47" s="137">
        <f>D46+D41+D28</f>
        <v>33552709.630000003</v>
      </c>
      <c r="E47" s="137">
        <f>E46+E41+E28</f>
        <v>130394777.57</v>
      </c>
      <c r="F47" s="137">
        <f>F46+F41+F28</f>
        <v>163947487.2</v>
      </c>
      <c r="G47" s="137">
        <f>G46+G41+G28</f>
        <v>74286913.92</v>
      </c>
      <c r="H47" s="61">
        <f>G47-F47</f>
        <v>-89660573.27999999</v>
      </c>
    </row>
    <row r="48" ht="9" customHeight="1" thickTop="1"/>
    <row r="49" spans="1:7" ht="17.25" customHeight="1">
      <c r="A49" s="3" t="s">
        <v>34</v>
      </c>
      <c r="B49" s="35" t="s">
        <v>46</v>
      </c>
      <c r="F49" s="3" t="s">
        <v>35</v>
      </c>
      <c r="G49" s="35"/>
    </row>
    <row r="50" spans="2:7" ht="7.5" customHeight="1">
      <c r="B50" s="35"/>
      <c r="G50" s="35"/>
    </row>
    <row r="51" ht="13.5" customHeight="1"/>
    <row r="52" ht="17.25" customHeight="1"/>
    <row r="53" spans="1:7" ht="17.25" customHeight="1">
      <c r="A53" s="36" t="s">
        <v>127</v>
      </c>
      <c r="B53" s="265" t="s">
        <v>476</v>
      </c>
      <c r="C53" s="266"/>
      <c r="D53" s="169"/>
      <c r="E53" s="169"/>
      <c r="F53" s="263" t="s">
        <v>85</v>
      </c>
      <c r="G53" s="263"/>
    </row>
    <row r="54" spans="1:7" ht="17.25" customHeight="1">
      <c r="A54" s="80" t="s">
        <v>117</v>
      </c>
      <c r="B54" s="262" t="s">
        <v>477</v>
      </c>
      <c r="C54" s="262"/>
      <c r="D54" s="170"/>
      <c r="E54" s="170"/>
      <c r="F54" s="264" t="s">
        <v>97</v>
      </c>
      <c r="G54" s="264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53:G53"/>
    <mergeCell ref="B54:C54"/>
    <mergeCell ref="F54:G54"/>
    <mergeCell ref="B53:C53"/>
  </mergeCells>
  <printOptions/>
  <pageMargins left="0.36" right="0.2" top="0.46" bottom="0.26" header="0.25" footer="0.26"/>
  <pageSetup horizontalDpi="300" verticalDpi="300" orientation="landscape" paperSize="9" scale="92" r:id="rId1"/>
  <headerFooter alignWithMargins="0">
    <oddFooter>&amp;CPage &amp;P of &amp;N</oddFooter>
  </headerFooter>
  <rowBreaks count="1" manualBreakCount="1">
    <brk id="28" max="4" man="1"/>
  </rowBreaks>
  <ignoredErrors>
    <ignoredError sqref="B1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1:I50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00390625" style="3" customWidth="1"/>
    <col min="2" max="2" width="15.7109375" style="3" customWidth="1"/>
    <col min="3" max="7" width="18.28125" style="3" customWidth="1"/>
    <col min="8" max="8" width="16.00390625" style="157" bestFit="1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8" s="2" customFormat="1" ht="9.75" customHeight="1">
      <c r="C4" s="52"/>
      <c r="D4" s="52"/>
      <c r="E4" s="52"/>
      <c r="H4" s="42"/>
    </row>
    <row r="5" spans="1:7" ht="18.75" thickBot="1">
      <c r="A5" s="2" t="s">
        <v>72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63"/>
      <c r="D10" s="63"/>
      <c r="E10" s="63"/>
      <c r="F10" s="63"/>
      <c r="G10" s="7"/>
    </row>
    <row r="11" spans="1:7" ht="18">
      <c r="A11" s="1" t="s">
        <v>1</v>
      </c>
      <c r="B11" s="176"/>
      <c r="C11" s="59"/>
      <c r="D11" s="59"/>
      <c r="E11" s="59"/>
      <c r="F11" s="59"/>
      <c r="G11" s="11"/>
    </row>
    <row r="12" spans="1:7" ht="18">
      <c r="A12" s="1" t="s">
        <v>2</v>
      </c>
      <c r="B12" s="30"/>
      <c r="C12" s="30"/>
      <c r="D12" s="30"/>
      <c r="E12" s="30"/>
      <c r="F12" s="30"/>
      <c r="G12" s="14"/>
    </row>
    <row r="13" spans="1:7" ht="18">
      <c r="A13" s="96" t="s">
        <v>91</v>
      </c>
      <c r="B13" s="126" t="s">
        <v>168</v>
      </c>
      <c r="C13" s="30">
        <v>5226910.64</v>
      </c>
      <c r="D13" s="30">
        <v>2386587.91</v>
      </c>
      <c r="E13" s="30">
        <f>F13-D13</f>
        <v>8919488.09</v>
      </c>
      <c r="F13" s="30">
        <v>11306076</v>
      </c>
      <c r="G13" s="14">
        <f>'[3]HRMDD'!$E$33</f>
        <v>11306076</v>
      </c>
    </row>
    <row r="14" spans="1:7" ht="17.25" customHeight="1">
      <c r="A14" s="96" t="s">
        <v>273</v>
      </c>
      <c r="B14" s="126" t="s">
        <v>169</v>
      </c>
      <c r="C14" s="30">
        <v>797686.25</v>
      </c>
      <c r="D14" s="30">
        <v>398448</v>
      </c>
      <c r="E14" s="30">
        <f>F14-D14</f>
        <v>398448</v>
      </c>
      <c r="F14" s="30">
        <v>796896</v>
      </c>
      <c r="G14" s="14">
        <f>'[3]HRMDD'!$E$34</f>
        <v>796896</v>
      </c>
    </row>
    <row r="15" spans="1:7" ht="18">
      <c r="A15" s="1" t="s">
        <v>3</v>
      </c>
      <c r="B15" s="39"/>
      <c r="C15" s="30"/>
      <c r="D15" s="30"/>
      <c r="E15" s="30"/>
      <c r="F15" s="30"/>
      <c r="G15" s="14"/>
    </row>
    <row r="16" spans="1:7" ht="18">
      <c r="A16" s="96" t="s">
        <v>4</v>
      </c>
      <c r="B16" s="126" t="s">
        <v>170</v>
      </c>
      <c r="C16" s="30">
        <v>451743.15</v>
      </c>
      <c r="D16" s="30">
        <v>218231.32</v>
      </c>
      <c r="E16" s="30">
        <f aca="true" t="shared" si="0" ref="E16:E22">F16-D16</f>
        <v>573768.6799999999</v>
      </c>
      <c r="F16" s="30">
        <v>792000</v>
      </c>
      <c r="G16" s="14">
        <f>'[3]HRMDD'!$K$35</f>
        <v>792000</v>
      </c>
    </row>
    <row r="17" spans="1:7" ht="18">
      <c r="A17" s="96" t="s">
        <v>5</v>
      </c>
      <c r="B17" s="126" t="s">
        <v>171</v>
      </c>
      <c r="C17" s="30">
        <v>172750</v>
      </c>
      <c r="D17" s="30">
        <v>77000</v>
      </c>
      <c r="E17" s="30">
        <f t="shared" si="0"/>
        <v>115000</v>
      </c>
      <c r="F17" s="30">
        <v>192000</v>
      </c>
      <c r="G17" s="14">
        <f>'[3]HRMDD'!$F$35/2</f>
        <v>192000</v>
      </c>
    </row>
    <row r="18" spans="1:7" ht="18">
      <c r="A18" s="96" t="s">
        <v>6</v>
      </c>
      <c r="B18" s="126" t="s">
        <v>172</v>
      </c>
      <c r="C18" s="30">
        <v>164250</v>
      </c>
      <c r="D18" s="30">
        <v>67618</v>
      </c>
      <c r="E18" s="30">
        <f t="shared" si="0"/>
        <v>124382</v>
      </c>
      <c r="F18" s="30">
        <v>192000</v>
      </c>
      <c r="G18" s="14">
        <f>'[3]HRMDD'!$F$35/2</f>
        <v>192000</v>
      </c>
    </row>
    <row r="19" spans="1:7" ht="18">
      <c r="A19" s="96" t="s">
        <v>7</v>
      </c>
      <c r="B19" s="126" t="s">
        <v>173</v>
      </c>
      <c r="C19" s="30">
        <v>114000</v>
      </c>
      <c r="D19" s="30">
        <v>102000</v>
      </c>
      <c r="E19" s="30">
        <f t="shared" si="0"/>
        <v>96000</v>
      </c>
      <c r="F19" s="30">
        <v>198000</v>
      </c>
      <c r="G19" s="14">
        <f>'[3]HRMDD'!$O$35</f>
        <v>198000</v>
      </c>
    </row>
    <row r="20" spans="1:7" ht="18">
      <c r="A20" s="96" t="s">
        <v>10</v>
      </c>
      <c r="B20" s="126" t="s">
        <v>175</v>
      </c>
      <c r="C20" s="30">
        <v>503443.45</v>
      </c>
      <c r="D20" s="30">
        <v>0</v>
      </c>
      <c r="E20" s="30">
        <f t="shared" si="0"/>
        <v>1008581</v>
      </c>
      <c r="F20" s="30">
        <v>1008581</v>
      </c>
      <c r="G20" s="14">
        <f>'[3]HRMDD'!$M$35</f>
        <v>1008581</v>
      </c>
    </row>
    <row r="21" spans="1:7" ht="18">
      <c r="A21" s="96" t="s">
        <v>9</v>
      </c>
      <c r="B21" s="126" t="s">
        <v>176</v>
      </c>
      <c r="C21" s="30">
        <v>94750</v>
      </c>
      <c r="D21" s="30">
        <v>0</v>
      </c>
      <c r="E21" s="30">
        <f t="shared" si="0"/>
        <v>165000</v>
      </c>
      <c r="F21" s="30">
        <v>165000</v>
      </c>
      <c r="G21" s="14">
        <f>'[3]HRMDD'!$N$35</f>
        <v>165000</v>
      </c>
    </row>
    <row r="22" spans="1:8" ht="18">
      <c r="A22" s="96" t="s">
        <v>267</v>
      </c>
      <c r="B22" s="126" t="s">
        <v>177</v>
      </c>
      <c r="C22" s="30">
        <v>493902</v>
      </c>
      <c r="D22" s="30">
        <v>404806</v>
      </c>
      <c r="E22" s="30">
        <f t="shared" si="0"/>
        <v>603775</v>
      </c>
      <c r="F22" s="30">
        <v>1008581</v>
      </c>
      <c r="G22" s="14">
        <f>'[3]HRMDD'!$L$35</f>
        <v>1008581</v>
      </c>
      <c r="H22"/>
    </row>
    <row r="23" spans="1:7" ht="18">
      <c r="A23" s="1" t="s">
        <v>48</v>
      </c>
      <c r="B23" s="39"/>
      <c r="C23" s="30"/>
      <c r="D23" s="30"/>
      <c r="E23" s="30"/>
      <c r="F23" s="30"/>
      <c r="G23" s="14"/>
    </row>
    <row r="24" spans="1:7" ht="18">
      <c r="A24" s="96" t="s">
        <v>178</v>
      </c>
      <c r="B24" s="126" t="s">
        <v>179</v>
      </c>
      <c r="C24" s="30">
        <v>722126.85</v>
      </c>
      <c r="D24" s="30">
        <v>334610.8</v>
      </c>
      <c r="E24" s="30">
        <f>F24-D24</f>
        <v>1117745.8399999999</v>
      </c>
      <c r="F24" s="30">
        <v>1452356.64</v>
      </c>
      <c r="G24" s="14">
        <f>'[3]HRMDD'!$G$35</f>
        <v>1452356.64</v>
      </c>
    </row>
    <row r="25" spans="1:7" ht="18">
      <c r="A25" s="96" t="s">
        <v>11</v>
      </c>
      <c r="B25" s="126" t="s">
        <v>182</v>
      </c>
      <c r="C25" s="30">
        <v>22600</v>
      </c>
      <c r="D25" s="30">
        <v>11000</v>
      </c>
      <c r="E25" s="30">
        <f>F25-D25</f>
        <v>231059.44</v>
      </c>
      <c r="F25" s="30">
        <v>242059.44</v>
      </c>
      <c r="G25" s="14">
        <f>'[3]HRMDD'!$H$35</f>
        <v>242059.44</v>
      </c>
    </row>
    <row r="26" spans="1:8" ht="18">
      <c r="A26" s="96" t="s">
        <v>12</v>
      </c>
      <c r="B26" s="126" t="s">
        <v>183</v>
      </c>
      <c r="C26" s="30">
        <v>77775.75</v>
      </c>
      <c r="D26" s="30">
        <v>37665.17</v>
      </c>
      <c r="E26" s="30">
        <f>F26-D26</f>
        <v>143880.31</v>
      </c>
      <c r="F26" s="30">
        <v>181545.48</v>
      </c>
      <c r="G26" s="14">
        <f>'[3]HRMDD'!$I$35</f>
        <v>234655.44</v>
      </c>
      <c r="H26" s="149">
        <f>G26-F26</f>
        <v>53109.95999999999</v>
      </c>
    </row>
    <row r="27" spans="1:7" ht="18.75" thickBot="1">
      <c r="A27" s="98" t="s">
        <v>181</v>
      </c>
      <c r="B27" s="177" t="s">
        <v>184</v>
      </c>
      <c r="C27" s="30">
        <v>22700</v>
      </c>
      <c r="D27" s="75">
        <v>11200</v>
      </c>
      <c r="E27" s="30">
        <f>F27-D27</f>
        <v>28400</v>
      </c>
      <c r="F27" s="75">
        <v>39600</v>
      </c>
      <c r="G27" s="22">
        <f>'[3]HRMDD'!$J$35</f>
        <v>39600</v>
      </c>
    </row>
    <row r="28" spans="1:9" ht="19.5" thickBot="1" thickTop="1">
      <c r="A28" s="23" t="s">
        <v>13</v>
      </c>
      <c r="B28" s="24"/>
      <c r="C28" s="137">
        <f>SUM(C13:C27)</f>
        <v>8864638.09</v>
      </c>
      <c r="D28" s="137">
        <f>SUM(D13:D27)</f>
        <v>4049167.1999999997</v>
      </c>
      <c r="E28" s="137">
        <f>SUM(E13:E27)</f>
        <v>13525528.36</v>
      </c>
      <c r="F28" s="137">
        <f>SUM(F13:F27)</f>
        <v>17574695.560000002</v>
      </c>
      <c r="G28" s="137">
        <f>SUM(G13:G27)</f>
        <v>17627805.520000003</v>
      </c>
      <c r="H28" s="159"/>
      <c r="I28" s="61"/>
    </row>
    <row r="29" spans="1:8" ht="18.75" thickTop="1">
      <c r="A29" s="26" t="s">
        <v>272</v>
      </c>
      <c r="B29" s="178"/>
      <c r="C29" s="130"/>
      <c r="D29" s="130"/>
      <c r="E29" s="130"/>
      <c r="F29" s="130"/>
      <c r="G29" s="41"/>
      <c r="H29" s="158"/>
    </row>
    <row r="30" spans="1:7" ht="18">
      <c r="A30" s="16" t="s">
        <v>15</v>
      </c>
      <c r="B30" s="39" t="s">
        <v>187</v>
      </c>
      <c r="C30" s="13">
        <v>1225664.4</v>
      </c>
      <c r="D30" s="30">
        <v>400956.98</v>
      </c>
      <c r="E30" s="13">
        <f>F30-D30</f>
        <v>599043.02</v>
      </c>
      <c r="F30" s="30">
        <v>1000000</v>
      </c>
      <c r="G30" s="15">
        <v>1000000</v>
      </c>
    </row>
    <row r="31" spans="1:7" ht="18" hidden="1">
      <c r="A31" s="16" t="s">
        <v>190</v>
      </c>
      <c r="B31" s="39" t="s">
        <v>191</v>
      </c>
      <c r="C31" s="13">
        <v>0</v>
      </c>
      <c r="D31" s="30">
        <v>0</v>
      </c>
      <c r="E31" s="13">
        <f>F31-D31</f>
        <v>0</v>
      </c>
      <c r="F31" s="30">
        <v>0</v>
      </c>
      <c r="G31" s="15">
        <v>0</v>
      </c>
    </row>
    <row r="32" spans="1:7" ht="18" hidden="1">
      <c r="A32" s="16" t="s">
        <v>219</v>
      </c>
      <c r="B32" s="39" t="s">
        <v>220</v>
      </c>
      <c r="C32" s="13">
        <v>0</v>
      </c>
      <c r="D32" s="30">
        <v>0</v>
      </c>
      <c r="E32" s="13">
        <f>F32-D32</f>
        <v>0</v>
      </c>
      <c r="F32" s="30">
        <v>0</v>
      </c>
      <c r="G32" s="15">
        <v>0</v>
      </c>
    </row>
    <row r="33" spans="1:7" s="76" customFormat="1" ht="15.75" customHeight="1">
      <c r="A33" s="96" t="s">
        <v>19</v>
      </c>
      <c r="B33" s="97" t="s">
        <v>199</v>
      </c>
      <c r="C33" s="30">
        <v>1934000</v>
      </c>
      <c r="D33" s="30">
        <v>405000</v>
      </c>
      <c r="E33" s="13">
        <f>F33-D33</f>
        <v>3095000</v>
      </c>
      <c r="F33" s="30">
        <v>3500000</v>
      </c>
      <c r="G33" s="15">
        <v>3500000</v>
      </c>
    </row>
    <row r="34" spans="1:8" ht="15.75" customHeight="1">
      <c r="A34" s="31" t="s">
        <v>23</v>
      </c>
      <c r="B34" s="71" t="s">
        <v>185</v>
      </c>
      <c r="C34" s="75"/>
      <c r="D34" s="153"/>
      <c r="E34" s="13"/>
      <c r="F34" s="75"/>
      <c r="G34" s="184"/>
      <c r="H34"/>
    </row>
    <row r="35" spans="1:8" ht="15.75" customHeight="1">
      <c r="A35" s="144" t="s">
        <v>530</v>
      </c>
      <c r="B35" s="39"/>
      <c r="C35" s="30">
        <v>0</v>
      </c>
      <c r="D35" s="30">
        <v>0</v>
      </c>
      <c r="E35" s="13">
        <f>F35-D35</f>
        <v>0</v>
      </c>
      <c r="F35" s="30">
        <v>0</v>
      </c>
      <c r="G35" s="14">
        <v>100000</v>
      </c>
      <c r="H35"/>
    </row>
    <row r="36" spans="1:8" ht="15.75" customHeight="1" thickBot="1">
      <c r="A36" s="145" t="s">
        <v>557</v>
      </c>
      <c r="B36" s="70"/>
      <c r="C36" s="21">
        <v>0</v>
      </c>
      <c r="D36" s="21">
        <v>0</v>
      </c>
      <c r="E36" s="21">
        <f>F36-D36</f>
        <v>100000</v>
      </c>
      <c r="F36" s="21">
        <v>100000</v>
      </c>
      <c r="G36" s="22">
        <v>100000</v>
      </c>
      <c r="H36"/>
    </row>
    <row r="37" spans="1:7" ht="19.5" thickBot="1" thickTop="1">
      <c r="A37" s="23" t="s">
        <v>24</v>
      </c>
      <c r="B37" s="25"/>
      <c r="C37" s="137">
        <f>SUM(C30:C36)</f>
        <v>3159664.4</v>
      </c>
      <c r="D37" s="137">
        <f>SUM(D30:D36)</f>
        <v>805956.98</v>
      </c>
      <c r="E37" s="137">
        <f>SUM(E30:E36)</f>
        <v>3794043.02</v>
      </c>
      <c r="F37" s="137">
        <f>SUM(F30:F36)</f>
        <v>4600000</v>
      </c>
      <c r="G37" s="137">
        <f>SUM(G30:G36)</f>
        <v>4700000</v>
      </c>
    </row>
    <row r="38" spans="1:7" ht="18.75" hidden="1" thickTop="1">
      <c r="A38" s="26" t="s">
        <v>28</v>
      </c>
      <c r="B38" s="32"/>
      <c r="C38" s="6"/>
      <c r="D38" s="6"/>
      <c r="E38" s="6"/>
      <c r="F38" s="63"/>
      <c r="G38" s="7"/>
    </row>
    <row r="39" spans="1:8" ht="16.5" customHeight="1" hidden="1">
      <c r="A39" s="16" t="s">
        <v>29</v>
      </c>
      <c r="B39" s="40" t="s">
        <v>206</v>
      </c>
      <c r="C39" s="30">
        <v>0</v>
      </c>
      <c r="D39" s="30">
        <v>0</v>
      </c>
      <c r="E39" s="30">
        <f>F39-D39</f>
        <v>0</v>
      </c>
      <c r="F39" s="30">
        <v>0</v>
      </c>
      <c r="G39" s="14">
        <v>0</v>
      </c>
      <c r="H39"/>
    </row>
    <row r="40" spans="1:8" ht="16.5" customHeight="1" hidden="1">
      <c r="A40" s="16" t="s">
        <v>44</v>
      </c>
      <c r="B40" s="40" t="s">
        <v>208</v>
      </c>
      <c r="C40" s="30">
        <v>0</v>
      </c>
      <c r="D40" s="30">
        <v>0</v>
      </c>
      <c r="E40" s="30">
        <f>F40-D40</f>
        <v>0</v>
      </c>
      <c r="F40" s="30">
        <v>0</v>
      </c>
      <c r="G40" s="14">
        <v>0</v>
      </c>
      <c r="H40"/>
    </row>
    <row r="41" spans="1:8" ht="16.5" customHeight="1" hidden="1" thickBot="1">
      <c r="A41" s="33" t="s">
        <v>30</v>
      </c>
      <c r="B41" s="34" t="s">
        <v>205</v>
      </c>
      <c r="C41" s="30">
        <v>0</v>
      </c>
      <c r="D41" s="30">
        <v>0</v>
      </c>
      <c r="E41" s="30">
        <f>F41-D41</f>
        <v>0</v>
      </c>
      <c r="F41" s="30">
        <v>0</v>
      </c>
      <c r="G41" s="14">
        <v>0</v>
      </c>
      <c r="H41" s="183"/>
    </row>
    <row r="42" spans="1:7" ht="19.5" hidden="1" thickBot="1" thickTop="1">
      <c r="A42" s="23" t="s">
        <v>32</v>
      </c>
      <c r="B42" s="25"/>
      <c r="C42" s="137">
        <f>SUM(C39:C41)</f>
        <v>0</v>
      </c>
      <c r="D42" s="137">
        <f>SUM(D39:D41)</f>
        <v>0</v>
      </c>
      <c r="E42" s="137">
        <f>SUM(E39:E41)</f>
        <v>0</v>
      </c>
      <c r="F42" s="137">
        <f>SUM(F39:F41)</f>
        <v>0</v>
      </c>
      <c r="G42" s="137">
        <f>SUM(G39:G41)</f>
        <v>0</v>
      </c>
    </row>
    <row r="43" spans="1:8" ht="19.5" thickBot="1" thickTop="1">
      <c r="A43" s="23" t="s">
        <v>33</v>
      </c>
      <c r="B43" s="25"/>
      <c r="C43" s="137">
        <f>C42+C37+C28</f>
        <v>12024302.49</v>
      </c>
      <c r="D43" s="137">
        <f>D42+D37+D28</f>
        <v>4855124.18</v>
      </c>
      <c r="E43" s="137">
        <f>E42+E37+E28</f>
        <v>17319571.38</v>
      </c>
      <c r="F43" s="137">
        <f>F42+F37+F28</f>
        <v>22174695.560000002</v>
      </c>
      <c r="G43" s="137">
        <f>G42+G37+G28</f>
        <v>22327805.520000003</v>
      </c>
      <c r="H43" s="61">
        <f>G43-F43</f>
        <v>153109.9600000009</v>
      </c>
    </row>
    <row r="44" ht="12" customHeight="1" thickTop="1"/>
    <row r="45" spans="1:7" ht="18">
      <c r="A45" s="3" t="s">
        <v>34</v>
      </c>
      <c r="B45" s="35" t="s">
        <v>46</v>
      </c>
      <c r="F45" s="3" t="s">
        <v>35</v>
      </c>
      <c r="G45" s="35"/>
    </row>
    <row r="46" ht="15" customHeight="1"/>
    <row r="47" ht="9.75" customHeight="1"/>
    <row r="48" ht="15" customHeight="1"/>
    <row r="49" spans="1:7" ht="18" customHeight="1">
      <c r="A49" s="36" t="s">
        <v>484</v>
      </c>
      <c r="B49" s="265" t="s">
        <v>476</v>
      </c>
      <c r="C49" s="266"/>
      <c r="D49" s="168"/>
      <c r="E49" s="168"/>
      <c r="F49" s="263" t="s">
        <v>85</v>
      </c>
      <c r="G49" s="263"/>
    </row>
    <row r="50" spans="1:7" ht="18" customHeight="1">
      <c r="A50" s="4" t="s">
        <v>406</v>
      </c>
      <c r="B50" s="262" t="s">
        <v>477</v>
      </c>
      <c r="C50" s="262"/>
      <c r="D50" s="170"/>
      <c r="E50" s="170"/>
      <c r="F50" s="264" t="s">
        <v>97</v>
      </c>
      <c r="G50" s="264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B50:C50"/>
    <mergeCell ref="B49:C49"/>
    <mergeCell ref="F49:G49"/>
    <mergeCell ref="F50:G50"/>
  </mergeCells>
  <printOptions/>
  <pageMargins left="0.26" right="0.24" top="0.6" bottom="0.25" header="0.32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8" max="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3"/>
  </sheetPr>
  <dimension ref="A1:I52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00390625" style="3" customWidth="1"/>
    <col min="2" max="2" width="15.7109375" style="3" customWidth="1"/>
    <col min="3" max="7" width="18.28125" style="3" customWidth="1"/>
    <col min="8" max="8" width="13.7109375" style="0" bestFit="1" customWidth="1"/>
    <col min="9" max="9" width="12.28125" style="0" bestFit="1" customWidth="1"/>
    <col min="10" max="10" width="12.003906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6.5" customHeight="1" thickBot="1">
      <c r="A5" s="2" t="s">
        <v>51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63"/>
      <c r="D10" s="63"/>
      <c r="E10" s="63"/>
      <c r="F10" s="63"/>
      <c r="G10" s="7"/>
    </row>
    <row r="11" spans="1:7" ht="18">
      <c r="A11" s="1" t="s">
        <v>1</v>
      </c>
      <c r="B11" s="176"/>
      <c r="C11" s="59"/>
      <c r="D11" s="59"/>
      <c r="E11" s="59"/>
      <c r="F11" s="59"/>
      <c r="G11" s="11"/>
    </row>
    <row r="12" spans="1:7" ht="18">
      <c r="A12" s="1" t="s">
        <v>2</v>
      </c>
      <c r="B12" s="30"/>
      <c r="C12" s="30"/>
      <c r="D12" s="30"/>
      <c r="E12" s="30"/>
      <c r="F12" s="30"/>
      <c r="G12" s="14"/>
    </row>
    <row r="13" spans="1:7" ht="18">
      <c r="A13" s="96" t="s">
        <v>91</v>
      </c>
      <c r="B13" s="126" t="s">
        <v>168</v>
      </c>
      <c r="C13" s="30">
        <v>4422912</v>
      </c>
      <c r="D13" s="30">
        <v>2152651</v>
      </c>
      <c r="E13" s="30">
        <f>F13-D13</f>
        <v>7818605</v>
      </c>
      <c r="F13" s="30">
        <v>9971256</v>
      </c>
      <c r="G13" s="14">
        <f>'[3]BUDGET'!$E$29</f>
        <v>9803652</v>
      </c>
    </row>
    <row r="14" spans="1:7" ht="17.25" customHeight="1">
      <c r="A14" s="96" t="s">
        <v>271</v>
      </c>
      <c r="B14" s="126" t="s">
        <v>169</v>
      </c>
      <c r="C14" s="30">
        <v>929712</v>
      </c>
      <c r="D14" s="30">
        <v>464856</v>
      </c>
      <c r="E14" s="30">
        <f>F14-D14</f>
        <v>464856</v>
      </c>
      <c r="F14" s="30">
        <v>929712</v>
      </c>
      <c r="G14" s="14">
        <f>'[3]BUDGET'!$E$30</f>
        <v>929712</v>
      </c>
    </row>
    <row r="15" spans="1:7" ht="18">
      <c r="A15" s="1" t="s">
        <v>3</v>
      </c>
      <c r="B15" s="39"/>
      <c r="C15" s="30"/>
      <c r="D15" s="30"/>
      <c r="E15" s="30"/>
      <c r="F15" s="30"/>
      <c r="G15" s="14"/>
    </row>
    <row r="16" spans="1:7" ht="18">
      <c r="A16" s="96" t="s">
        <v>4</v>
      </c>
      <c r="B16" s="126" t="s">
        <v>170</v>
      </c>
      <c r="C16" s="30">
        <v>408000</v>
      </c>
      <c r="D16" s="30">
        <v>194000</v>
      </c>
      <c r="E16" s="30">
        <f aca="true" t="shared" si="0" ref="E16:E22">F16-D16</f>
        <v>526000</v>
      </c>
      <c r="F16" s="30">
        <v>720000</v>
      </c>
      <c r="G16" s="14">
        <f>'[3]BUDGET'!$K$31</f>
        <v>720000</v>
      </c>
    </row>
    <row r="17" spans="1:7" ht="18">
      <c r="A17" s="96" t="s">
        <v>5</v>
      </c>
      <c r="B17" s="126" t="s">
        <v>171</v>
      </c>
      <c r="C17" s="30">
        <v>176883</v>
      </c>
      <c r="D17" s="30">
        <v>96000</v>
      </c>
      <c r="E17" s="30">
        <f t="shared" si="0"/>
        <v>96000</v>
      </c>
      <c r="F17" s="30">
        <v>192000</v>
      </c>
      <c r="G17" s="14">
        <f>'[3]BUDGET'!$F$31/2</f>
        <v>192000</v>
      </c>
    </row>
    <row r="18" spans="1:7" ht="18">
      <c r="A18" s="96" t="s">
        <v>6</v>
      </c>
      <c r="B18" s="126" t="s">
        <v>172</v>
      </c>
      <c r="C18" s="30">
        <v>172824.76</v>
      </c>
      <c r="D18" s="30">
        <v>96000</v>
      </c>
      <c r="E18" s="30">
        <f t="shared" si="0"/>
        <v>96000</v>
      </c>
      <c r="F18" s="30">
        <v>192000</v>
      </c>
      <c r="G18" s="14">
        <f>'[3]BUDGET'!$F$31/2</f>
        <v>192000</v>
      </c>
    </row>
    <row r="19" spans="1:7" ht="18">
      <c r="A19" s="96" t="s">
        <v>7</v>
      </c>
      <c r="B19" s="126" t="s">
        <v>173</v>
      </c>
      <c r="C19" s="30">
        <v>102000</v>
      </c>
      <c r="D19" s="30">
        <v>96000</v>
      </c>
      <c r="E19" s="30">
        <f t="shared" si="0"/>
        <v>84000</v>
      </c>
      <c r="F19" s="30">
        <v>180000</v>
      </c>
      <c r="G19" s="14">
        <f>'[3]BUDGET'!$O$31</f>
        <v>180000</v>
      </c>
    </row>
    <row r="20" spans="1:7" ht="18">
      <c r="A20" s="96" t="s">
        <v>10</v>
      </c>
      <c r="B20" s="126" t="s">
        <v>175</v>
      </c>
      <c r="C20" s="30">
        <v>446052</v>
      </c>
      <c r="D20" s="30">
        <v>0</v>
      </c>
      <c r="E20" s="30">
        <f t="shared" si="0"/>
        <v>908414</v>
      </c>
      <c r="F20" s="30">
        <v>908414</v>
      </c>
      <c r="G20" s="14">
        <f>'[3]BUDGET'!$M$31</f>
        <v>894447</v>
      </c>
    </row>
    <row r="21" spans="1:7" ht="18">
      <c r="A21" s="96" t="s">
        <v>9</v>
      </c>
      <c r="B21" s="126" t="s">
        <v>176</v>
      </c>
      <c r="C21" s="30">
        <v>85000</v>
      </c>
      <c r="D21" s="30">
        <v>0</v>
      </c>
      <c r="E21" s="30">
        <f t="shared" si="0"/>
        <v>150000</v>
      </c>
      <c r="F21" s="30">
        <v>150000</v>
      </c>
      <c r="G21" s="14">
        <f>'[3]BUDGET'!$N$31</f>
        <v>150000</v>
      </c>
    </row>
    <row r="22" spans="1:7" ht="18">
      <c r="A22" s="96" t="s">
        <v>267</v>
      </c>
      <c r="B22" s="126" t="s">
        <v>177</v>
      </c>
      <c r="C22" s="30">
        <v>446052</v>
      </c>
      <c r="D22" s="30">
        <v>434291</v>
      </c>
      <c r="E22" s="30">
        <f t="shared" si="0"/>
        <v>474123</v>
      </c>
      <c r="F22" s="30">
        <v>908414</v>
      </c>
      <c r="G22" s="14">
        <f>'[3]BUDGET'!$L$31</f>
        <v>894447</v>
      </c>
    </row>
    <row r="23" spans="1:7" ht="18">
      <c r="A23" s="1" t="s">
        <v>48</v>
      </c>
      <c r="B23" s="39"/>
      <c r="C23" s="30"/>
      <c r="D23" s="30"/>
      <c r="E23" s="30"/>
      <c r="F23" s="30"/>
      <c r="G23" s="14"/>
    </row>
    <row r="24" spans="1:7" ht="18">
      <c r="A24" s="96" t="s">
        <v>178</v>
      </c>
      <c r="B24" s="126" t="s">
        <v>179</v>
      </c>
      <c r="C24" s="30">
        <v>642314.88</v>
      </c>
      <c r="D24" s="30">
        <v>314100.84</v>
      </c>
      <c r="E24" s="30">
        <f>F24-D24</f>
        <v>994015.3199999998</v>
      </c>
      <c r="F24" s="30">
        <v>1308116.16</v>
      </c>
      <c r="G24" s="14">
        <f>'[3]BUDGET'!$G$31</f>
        <v>1288003.6799999997</v>
      </c>
    </row>
    <row r="25" spans="1:7" ht="18">
      <c r="A25" s="96" t="s">
        <v>11</v>
      </c>
      <c r="B25" s="126" t="s">
        <v>182</v>
      </c>
      <c r="C25" s="30">
        <v>20400</v>
      </c>
      <c r="D25" s="30">
        <v>9700</v>
      </c>
      <c r="E25" s="30">
        <f>F25-D25</f>
        <v>208319.36</v>
      </c>
      <c r="F25" s="30">
        <v>218019.36</v>
      </c>
      <c r="G25" s="14">
        <f>'[3]BUDGET'!$H$31</f>
        <v>214667.28</v>
      </c>
    </row>
    <row r="26" spans="1:8" ht="18">
      <c r="A26" s="96" t="s">
        <v>12</v>
      </c>
      <c r="B26" s="126" t="s">
        <v>183</v>
      </c>
      <c r="C26" s="30">
        <v>62920.56</v>
      </c>
      <c r="D26" s="30">
        <v>30578.18</v>
      </c>
      <c r="E26" s="30">
        <f>F26-D26</f>
        <v>132937.18</v>
      </c>
      <c r="F26" s="30">
        <v>163515.36</v>
      </c>
      <c r="G26" s="14">
        <f>'[3]BUDGET'!$I$31</f>
        <v>204460.8</v>
      </c>
      <c r="H26" s="149">
        <f>G26-F26</f>
        <v>40945.44</v>
      </c>
    </row>
    <row r="27" spans="1:7" ht="18.75" thickBot="1">
      <c r="A27" s="135" t="s">
        <v>181</v>
      </c>
      <c r="B27" s="127" t="s">
        <v>184</v>
      </c>
      <c r="C27" s="30">
        <v>20400</v>
      </c>
      <c r="D27" s="21">
        <v>9700</v>
      </c>
      <c r="E27" s="30">
        <f>F27-D27</f>
        <v>26300</v>
      </c>
      <c r="F27" s="21">
        <v>36000</v>
      </c>
      <c r="G27" s="22">
        <f>'[3]BUDGET'!$J$31</f>
        <v>36000</v>
      </c>
    </row>
    <row r="28" spans="1:9" ht="19.5" thickBot="1" thickTop="1">
      <c r="A28" s="23" t="s">
        <v>13</v>
      </c>
      <c r="B28" s="24"/>
      <c r="C28" s="137">
        <f>SUM(C13:C27)</f>
        <v>7935471.199999999</v>
      </c>
      <c r="D28" s="137">
        <f>SUM(D13:D27)</f>
        <v>3897877.02</v>
      </c>
      <c r="E28" s="137">
        <f>SUM(E13:E27)</f>
        <v>11979569.86</v>
      </c>
      <c r="F28" s="137">
        <f>SUM(F13:F27)</f>
        <v>15877446.879999999</v>
      </c>
      <c r="G28" s="137">
        <f>SUM(G13:G27)</f>
        <v>15699389.76</v>
      </c>
      <c r="H28" s="61"/>
      <c r="I28" s="61"/>
    </row>
    <row r="29" spans="1:8" ht="18.75" thickTop="1">
      <c r="A29" s="26" t="s">
        <v>272</v>
      </c>
      <c r="B29" s="27"/>
      <c r="C29" s="28"/>
      <c r="D29" s="28"/>
      <c r="E29" s="28"/>
      <c r="F29" s="130"/>
      <c r="G29" s="69"/>
      <c r="H29" s="61"/>
    </row>
    <row r="30" spans="1:9" ht="18" hidden="1">
      <c r="A30" s="96" t="s">
        <v>15</v>
      </c>
      <c r="B30" s="27" t="s">
        <v>187</v>
      </c>
      <c r="C30" s="30"/>
      <c r="D30" s="13">
        <v>0</v>
      </c>
      <c r="E30" s="30">
        <f>F30-D30</f>
        <v>0</v>
      </c>
      <c r="F30" s="30">
        <v>0</v>
      </c>
      <c r="G30" s="15">
        <v>0</v>
      </c>
      <c r="H30" s="154"/>
      <c r="I30" s="61"/>
    </row>
    <row r="31" spans="1:7" ht="16.5" customHeight="1" hidden="1">
      <c r="A31" s="16" t="s">
        <v>190</v>
      </c>
      <c r="B31" s="17" t="s">
        <v>191</v>
      </c>
      <c r="C31" s="30"/>
      <c r="D31" s="30">
        <v>0</v>
      </c>
      <c r="E31" s="30">
        <f>F31-D31</f>
        <v>0</v>
      </c>
      <c r="F31" s="30">
        <v>0</v>
      </c>
      <c r="G31" s="15">
        <v>0</v>
      </c>
    </row>
    <row r="32" spans="1:9" ht="18.75" thickBot="1">
      <c r="A32" s="16" t="s">
        <v>248</v>
      </c>
      <c r="B32" s="17" t="s">
        <v>227</v>
      </c>
      <c r="C32" s="30">
        <v>1600</v>
      </c>
      <c r="D32" s="13">
        <v>0</v>
      </c>
      <c r="E32" s="30">
        <f>F32-D32</f>
        <v>10000</v>
      </c>
      <c r="F32" s="30">
        <v>10000</v>
      </c>
      <c r="G32" s="15">
        <v>10000</v>
      </c>
      <c r="H32" s="154"/>
      <c r="I32" s="61"/>
    </row>
    <row r="33" spans="1:7" ht="18" hidden="1">
      <c r="A33" s="96" t="s">
        <v>18</v>
      </c>
      <c r="B33" s="97" t="s">
        <v>197</v>
      </c>
      <c r="C33" s="30"/>
      <c r="D33" s="13">
        <v>0</v>
      </c>
      <c r="E33" s="30">
        <f>F33-D33</f>
        <v>0</v>
      </c>
      <c r="F33" s="30">
        <v>0</v>
      </c>
      <c r="G33" s="15">
        <v>0</v>
      </c>
    </row>
    <row r="34" spans="1:9" ht="18.75" hidden="1" thickBot="1">
      <c r="A34" s="16" t="s">
        <v>79</v>
      </c>
      <c r="B34" s="97" t="s">
        <v>198</v>
      </c>
      <c r="C34" s="30"/>
      <c r="D34" s="13">
        <v>0</v>
      </c>
      <c r="E34" s="30">
        <f>F34-D34</f>
        <v>0</v>
      </c>
      <c r="F34" s="21">
        <v>0</v>
      </c>
      <c r="G34" s="15">
        <v>0</v>
      </c>
      <c r="H34" s="154"/>
      <c r="I34" s="61"/>
    </row>
    <row r="35" spans="1:7" ht="19.5" thickBot="1" thickTop="1">
      <c r="A35" s="23" t="s">
        <v>24</v>
      </c>
      <c r="B35" s="25"/>
      <c r="C35" s="137">
        <f>SUM(C30:C34)</f>
        <v>1600</v>
      </c>
      <c r="D35" s="137">
        <f>SUM(D30:D34)</f>
        <v>0</v>
      </c>
      <c r="E35" s="137">
        <f>SUM(E30:E34)</f>
        <v>10000</v>
      </c>
      <c r="F35" s="137">
        <f>SUM(F30:F34)</f>
        <v>10000</v>
      </c>
      <c r="G35" s="137">
        <f>SUM(G30:G34)</f>
        <v>10000</v>
      </c>
    </row>
    <row r="36" spans="1:7" ht="18.75" hidden="1" thickTop="1">
      <c r="A36" s="26" t="s">
        <v>28</v>
      </c>
      <c r="B36" s="32"/>
      <c r="C36" s="6"/>
      <c r="D36" s="6"/>
      <c r="E36" s="6"/>
      <c r="F36" s="63"/>
      <c r="G36" s="8"/>
    </row>
    <row r="37" spans="1:9" ht="18.75" hidden="1" thickBot="1">
      <c r="A37" s="108" t="s">
        <v>209</v>
      </c>
      <c r="B37" s="40" t="s">
        <v>207</v>
      </c>
      <c r="C37" s="30"/>
      <c r="D37" s="13">
        <v>0</v>
      </c>
      <c r="E37" s="30">
        <f>F37-D37</f>
        <v>0</v>
      </c>
      <c r="F37" s="30">
        <v>0</v>
      </c>
      <c r="G37" s="14">
        <v>0</v>
      </c>
      <c r="H37" s="154"/>
      <c r="I37" s="61"/>
    </row>
    <row r="38" spans="1:8" ht="19.5" hidden="1" thickBot="1" thickTop="1">
      <c r="A38" s="23" t="s">
        <v>32</v>
      </c>
      <c r="B38" s="25"/>
      <c r="C38" s="137">
        <f>SUM(C37:C37)</f>
        <v>0</v>
      </c>
      <c r="D38" s="137">
        <f>SUM(D37:D37)</f>
        <v>0</v>
      </c>
      <c r="E38" s="137">
        <f>SUM(E37:E37)</f>
        <v>0</v>
      </c>
      <c r="F38" s="137">
        <f>SUM(F37:F37)</f>
        <v>0</v>
      </c>
      <c r="G38" s="137">
        <f>SUM(G37:G37)</f>
        <v>0</v>
      </c>
      <c r="H38" s="156"/>
    </row>
    <row r="39" spans="1:8" ht="19.5" thickBot="1" thickTop="1">
      <c r="A39" s="23" t="s">
        <v>33</v>
      </c>
      <c r="B39" s="25"/>
      <c r="C39" s="137">
        <f>C28+C35+C38</f>
        <v>7937071.199999999</v>
      </c>
      <c r="D39" s="137">
        <f>D28+D35+D38</f>
        <v>3897877.02</v>
      </c>
      <c r="E39" s="137">
        <f>E28+E35+E38</f>
        <v>11989569.86</v>
      </c>
      <c r="F39" s="137">
        <f>F28+F35+F38</f>
        <v>15887446.879999999</v>
      </c>
      <c r="G39" s="137">
        <f>G28+G35+G38</f>
        <v>15709389.76</v>
      </c>
      <c r="H39" s="61">
        <f>G39-F39</f>
        <v>-178057.11999999918</v>
      </c>
    </row>
    <row r="40" ht="16.5" customHeight="1" thickTop="1">
      <c r="I40" s="61"/>
    </row>
    <row r="41" spans="1:7" ht="18">
      <c r="A41" s="3" t="s">
        <v>93</v>
      </c>
      <c r="B41" s="35"/>
      <c r="F41" s="3" t="s">
        <v>35</v>
      </c>
      <c r="G41" s="35"/>
    </row>
    <row r="42" ht="18" customHeight="1"/>
    <row r="43" ht="15" customHeight="1"/>
    <row r="44" spans="1:7" ht="18" customHeight="1">
      <c r="A44" s="36" t="s">
        <v>476</v>
      </c>
      <c r="B44" s="265"/>
      <c r="C44" s="266"/>
      <c r="D44" s="169"/>
      <c r="E44" s="169"/>
      <c r="F44" s="263" t="s">
        <v>85</v>
      </c>
      <c r="G44" s="263"/>
    </row>
    <row r="45" spans="1:7" ht="18" customHeight="1">
      <c r="A45" s="4" t="s">
        <v>477</v>
      </c>
      <c r="B45" s="262"/>
      <c r="C45" s="262"/>
      <c r="D45" s="170"/>
      <c r="E45" s="170"/>
      <c r="F45" s="264" t="s">
        <v>97</v>
      </c>
      <c r="G45" s="264"/>
    </row>
    <row r="48" ht="18">
      <c r="A48" s="36" t="s">
        <v>476</v>
      </c>
    </row>
    <row r="51" spans="6:7" ht="18">
      <c r="F51" s="37"/>
      <c r="G51" s="37"/>
    </row>
    <row r="52" spans="6:7" ht="18">
      <c r="F52" s="35"/>
      <c r="G52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44:G44"/>
    <mergeCell ref="B45:C45"/>
    <mergeCell ref="F45:G45"/>
    <mergeCell ref="B44:C44"/>
  </mergeCells>
  <printOptions horizontalCentered="1"/>
  <pageMargins left="0.23" right="0.2" top="0.68" bottom="0.25" header="0.29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8" max="6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3"/>
  </sheetPr>
  <dimension ref="A1:I61"/>
  <sheetViews>
    <sheetView view="pageBreakPreview" zoomScaleNormal="80" zoomScaleSheetLayoutView="100" zoomScalePageLayoutView="0" workbookViewId="0" topLeftCell="A1">
      <selection activeCell="B61" sqref="B61:C61"/>
    </sheetView>
  </sheetViews>
  <sheetFormatPr defaultColWidth="9.140625" defaultRowHeight="12.75"/>
  <cols>
    <col min="1" max="1" width="64.8515625" style="3" customWidth="1"/>
    <col min="2" max="2" width="15.7109375" style="3" customWidth="1"/>
    <col min="3" max="7" width="18.28125" style="3" customWidth="1"/>
    <col min="8" max="8" width="13.7109375" style="0" bestFit="1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84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3"/>
      <c r="D10" s="63"/>
      <c r="E10" s="63"/>
      <c r="F10" s="63"/>
      <c r="G10" s="7"/>
    </row>
    <row r="11" spans="1:7" ht="18">
      <c r="A11" s="1" t="s">
        <v>1</v>
      </c>
      <c r="B11" s="9"/>
      <c r="C11" s="59"/>
      <c r="D11" s="59"/>
      <c r="E11" s="59"/>
      <c r="F11" s="59"/>
      <c r="G11" s="11"/>
    </row>
    <row r="12" spans="1:7" ht="18">
      <c r="A12" s="1" t="s">
        <v>2</v>
      </c>
      <c r="B12" s="13"/>
      <c r="C12" s="30"/>
      <c r="D12" s="30"/>
      <c r="E12" s="30"/>
      <c r="F12" s="30"/>
      <c r="G12" s="14"/>
    </row>
    <row r="13" spans="1:7" ht="18">
      <c r="A13" s="96" t="s">
        <v>91</v>
      </c>
      <c r="B13" s="97" t="s">
        <v>168</v>
      </c>
      <c r="C13" s="30">
        <v>8889848.08</v>
      </c>
      <c r="D13" s="30">
        <v>4580786.88</v>
      </c>
      <c r="E13" s="30">
        <f>F13-D13</f>
        <v>8070285.12</v>
      </c>
      <c r="F13" s="30">
        <v>12651072</v>
      </c>
      <c r="G13" s="14">
        <f>'[3]PLANNING'!$E$44</f>
        <v>12651072</v>
      </c>
    </row>
    <row r="14" spans="1:7" ht="17.25" customHeight="1">
      <c r="A14" s="96" t="s">
        <v>271</v>
      </c>
      <c r="B14" s="97" t="s">
        <v>169</v>
      </c>
      <c r="C14" s="30">
        <v>531264</v>
      </c>
      <c r="D14" s="30">
        <v>265632</v>
      </c>
      <c r="E14" s="30">
        <f>F14-D14</f>
        <v>265632</v>
      </c>
      <c r="F14" s="30">
        <v>531264</v>
      </c>
      <c r="G14" s="14">
        <f>'[3]PLANNING'!$E$45</f>
        <v>531264</v>
      </c>
    </row>
    <row r="15" spans="1:7" ht="18">
      <c r="A15" s="1" t="s">
        <v>3</v>
      </c>
      <c r="B15" s="30"/>
      <c r="C15" s="30"/>
      <c r="D15" s="30"/>
      <c r="E15" s="30"/>
      <c r="F15" s="30"/>
      <c r="G15" s="14"/>
    </row>
    <row r="16" spans="1:7" ht="18">
      <c r="A16" s="96" t="s">
        <v>4</v>
      </c>
      <c r="B16" s="97" t="s">
        <v>170</v>
      </c>
      <c r="C16" s="30">
        <v>678434.88</v>
      </c>
      <c r="D16" s="30">
        <v>337142.88</v>
      </c>
      <c r="E16" s="30">
        <f aca="true" t="shared" si="0" ref="E16:E22">F16-D16</f>
        <v>670857.12</v>
      </c>
      <c r="F16" s="30">
        <v>1008000</v>
      </c>
      <c r="G16" s="14">
        <f>'[3]PLANNING'!$K$46</f>
        <v>1008000</v>
      </c>
    </row>
    <row r="17" spans="1:7" ht="18">
      <c r="A17" s="96" t="s">
        <v>5</v>
      </c>
      <c r="B17" s="97" t="s">
        <v>171</v>
      </c>
      <c r="C17" s="30">
        <v>192000</v>
      </c>
      <c r="D17" s="30">
        <v>96000</v>
      </c>
      <c r="E17" s="30">
        <f t="shared" si="0"/>
        <v>96000</v>
      </c>
      <c r="F17" s="30">
        <v>192000</v>
      </c>
      <c r="G17" s="14">
        <f>'[3]PLANNING'!$F$46/2</f>
        <v>192000</v>
      </c>
    </row>
    <row r="18" spans="1:7" ht="18">
      <c r="A18" s="96" t="s">
        <v>6</v>
      </c>
      <c r="B18" s="97" t="s">
        <v>172</v>
      </c>
      <c r="C18" s="30">
        <v>192000</v>
      </c>
      <c r="D18" s="30">
        <v>96000</v>
      </c>
      <c r="E18" s="30">
        <f t="shared" si="0"/>
        <v>96000</v>
      </c>
      <c r="F18" s="30">
        <v>192000</v>
      </c>
      <c r="G18" s="14">
        <f>'[3]PLANNING'!$F$46/2</f>
        <v>192000</v>
      </c>
    </row>
    <row r="19" spans="1:7" ht="18">
      <c r="A19" s="96" t="s">
        <v>7</v>
      </c>
      <c r="B19" s="97" t="s">
        <v>173</v>
      </c>
      <c r="C19" s="30">
        <v>168000</v>
      </c>
      <c r="D19" s="30">
        <v>156000</v>
      </c>
      <c r="E19" s="30">
        <f t="shared" si="0"/>
        <v>96000</v>
      </c>
      <c r="F19" s="30">
        <v>252000</v>
      </c>
      <c r="G19" s="14">
        <f>'[3]PLANNING'!$O$46</f>
        <v>252000</v>
      </c>
    </row>
    <row r="20" spans="1:7" ht="18">
      <c r="A20" s="96" t="s">
        <v>10</v>
      </c>
      <c r="B20" s="97" t="s">
        <v>175</v>
      </c>
      <c r="C20" s="30">
        <v>779384</v>
      </c>
      <c r="D20" s="30">
        <v>0</v>
      </c>
      <c r="E20" s="30">
        <f t="shared" si="0"/>
        <v>1098528</v>
      </c>
      <c r="F20" s="30">
        <v>1098528</v>
      </c>
      <c r="G20" s="14">
        <f>'[3]PLANNING'!$M$46</f>
        <v>1098528</v>
      </c>
    </row>
    <row r="21" spans="1:7" ht="18">
      <c r="A21" s="96" t="s">
        <v>9</v>
      </c>
      <c r="B21" s="97" t="s">
        <v>176</v>
      </c>
      <c r="C21" s="30">
        <v>141000</v>
      </c>
      <c r="D21" s="30">
        <v>0</v>
      </c>
      <c r="E21" s="30">
        <f t="shared" si="0"/>
        <v>210000</v>
      </c>
      <c r="F21" s="30">
        <v>210000</v>
      </c>
      <c r="G21" s="14">
        <f>'[3]PLANNING'!$N$46</f>
        <v>210000</v>
      </c>
    </row>
    <row r="22" spans="1:7" ht="18">
      <c r="A22" s="96" t="s">
        <v>267</v>
      </c>
      <c r="B22" s="97" t="s">
        <v>177</v>
      </c>
      <c r="C22" s="30">
        <v>748853</v>
      </c>
      <c r="D22" s="30">
        <v>806478</v>
      </c>
      <c r="E22" s="30">
        <f t="shared" si="0"/>
        <v>292050</v>
      </c>
      <c r="F22" s="30">
        <v>1098528</v>
      </c>
      <c r="G22" s="14">
        <f>'[3]PLANNING'!$L$46</f>
        <v>1098528</v>
      </c>
    </row>
    <row r="23" spans="1:7" ht="18">
      <c r="A23" s="1" t="s">
        <v>48</v>
      </c>
      <c r="B23" s="17"/>
      <c r="C23" s="30"/>
      <c r="D23" s="30"/>
      <c r="E23" s="30"/>
      <c r="F23" s="30"/>
      <c r="G23" s="14"/>
    </row>
    <row r="24" spans="1:7" ht="18">
      <c r="A24" s="96" t="s">
        <v>178</v>
      </c>
      <c r="B24" s="97" t="s">
        <v>179</v>
      </c>
      <c r="C24" s="30">
        <v>1130121.25</v>
      </c>
      <c r="D24" s="30">
        <v>581584.88</v>
      </c>
      <c r="E24" s="30">
        <f>F24-D24</f>
        <v>1000295.4400000001</v>
      </c>
      <c r="F24" s="30">
        <v>1581880.32</v>
      </c>
      <c r="G24" s="14">
        <f>'[3]PLANNING'!$G$46</f>
        <v>1581880.32</v>
      </c>
    </row>
    <row r="25" spans="1:7" ht="18">
      <c r="A25" s="96" t="s">
        <v>11</v>
      </c>
      <c r="B25" s="97" t="s">
        <v>182</v>
      </c>
      <c r="C25" s="30">
        <v>34000</v>
      </c>
      <c r="D25" s="30">
        <v>16800</v>
      </c>
      <c r="E25" s="30">
        <f>F25-D25</f>
        <v>246846.71999999997</v>
      </c>
      <c r="F25" s="30">
        <v>263646.72</v>
      </c>
      <c r="G25" s="14">
        <f>'[3]PLANNING'!$H$46</f>
        <v>263646.7200000001</v>
      </c>
    </row>
    <row r="26" spans="1:8" ht="18">
      <c r="A26" s="96" t="s">
        <v>12</v>
      </c>
      <c r="B26" s="97" t="s">
        <v>183</v>
      </c>
      <c r="C26" s="30">
        <v>122897.09</v>
      </c>
      <c r="D26" s="30">
        <v>63663.72</v>
      </c>
      <c r="E26" s="30">
        <f>F26-D26</f>
        <v>134072.52</v>
      </c>
      <c r="F26" s="30">
        <v>197736.24</v>
      </c>
      <c r="G26" s="14">
        <f>'[3]PLANNING'!$I$46</f>
        <v>252890.64000000004</v>
      </c>
      <c r="H26" s="149">
        <f>G26-F26</f>
        <v>55154.40000000005</v>
      </c>
    </row>
    <row r="27" spans="1:7" ht="18.75" thickBot="1">
      <c r="A27" s="98" t="s">
        <v>181</v>
      </c>
      <c r="B27" s="97" t="s">
        <v>184</v>
      </c>
      <c r="C27" s="30">
        <v>34100</v>
      </c>
      <c r="D27" s="21">
        <v>16900</v>
      </c>
      <c r="E27" s="30">
        <f>F27-D27</f>
        <v>33500</v>
      </c>
      <c r="F27" s="21">
        <v>50400</v>
      </c>
      <c r="G27" s="22">
        <f>'[3]PLANNING'!$J$46</f>
        <v>50400</v>
      </c>
    </row>
    <row r="28" spans="1:9" ht="19.5" thickBot="1" thickTop="1">
      <c r="A28" s="23" t="s">
        <v>13</v>
      </c>
      <c r="B28" s="24"/>
      <c r="C28" s="137">
        <f>SUM(C13:C27)</f>
        <v>13641902.3</v>
      </c>
      <c r="D28" s="137">
        <f>SUM(D13:D27)</f>
        <v>7016988.359999999</v>
      </c>
      <c r="E28" s="137">
        <f>SUM(E13:E27)</f>
        <v>12310066.92</v>
      </c>
      <c r="F28" s="137">
        <f>SUM(F13:F27)</f>
        <v>19327055.279999997</v>
      </c>
      <c r="G28" s="137">
        <f>SUM(G13:G27)</f>
        <v>19382209.68</v>
      </c>
      <c r="H28" s="61"/>
      <c r="I28" s="61"/>
    </row>
    <row r="29" spans="1:8" ht="18.75" thickTop="1">
      <c r="A29" s="26" t="s">
        <v>272</v>
      </c>
      <c r="B29" s="27"/>
      <c r="C29" s="28"/>
      <c r="D29" s="28"/>
      <c r="E29" s="28"/>
      <c r="F29" s="130"/>
      <c r="G29" s="7"/>
      <c r="H29" s="61"/>
    </row>
    <row r="30" spans="1:7" ht="15.75" customHeight="1">
      <c r="A30" s="96" t="s">
        <v>14</v>
      </c>
      <c r="B30" s="27" t="s">
        <v>186</v>
      </c>
      <c r="C30" s="30">
        <v>10000</v>
      </c>
      <c r="D30" s="13">
        <v>0</v>
      </c>
      <c r="E30" s="13">
        <f aca="true" t="shared" si="1" ref="E30:E37">F30-D30</f>
        <v>0</v>
      </c>
      <c r="F30" s="30">
        <v>0</v>
      </c>
      <c r="G30" s="15">
        <v>0</v>
      </c>
    </row>
    <row r="31" spans="1:7" ht="15.75" customHeight="1" hidden="1">
      <c r="A31" s="96" t="s">
        <v>15</v>
      </c>
      <c r="B31" s="27" t="s">
        <v>187</v>
      </c>
      <c r="C31" s="30">
        <v>0</v>
      </c>
      <c r="D31" s="13">
        <v>0</v>
      </c>
      <c r="E31" s="13">
        <f t="shared" si="1"/>
        <v>0</v>
      </c>
      <c r="F31" s="30">
        <v>0</v>
      </c>
      <c r="G31" s="15">
        <v>0</v>
      </c>
    </row>
    <row r="32" spans="1:7" ht="15.75" customHeight="1" hidden="1">
      <c r="A32" s="16" t="s">
        <v>121</v>
      </c>
      <c r="B32" s="17" t="s">
        <v>255</v>
      </c>
      <c r="C32" s="13">
        <v>0</v>
      </c>
      <c r="D32" s="30">
        <v>0</v>
      </c>
      <c r="E32" s="13">
        <f t="shared" si="1"/>
        <v>0</v>
      </c>
      <c r="F32" s="30">
        <v>0</v>
      </c>
      <c r="G32" s="15">
        <v>0</v>
      </c>
    </row>
    <row r="33" spans="1:7" ht="16.5" customHeight="1">
      <c r="A33" s="16" t="s">
        <v>190</v>
      </c>
      <c r="B33" s="17" t="s">
        <v>191</v>
      </c>
      <c r="C33" s="13">
        <v>0</v>
      </c>
      <c r="D33" s="30">
        <v>0</v>
      </c>
      <c r="E33" s="13">
        <f>F33-D33</f>
        <v>0</v>
      </c>
      <c r="F33" s="30">
        <v>0</v>
      </c>
      <c r="G33" s="14">
        <v>85864</v>
      </c>
    </row>
    <row r="34" spans="1:7" ht="15.75" customHeight="1" hidden="1">
      <c r="A34" s="16" t="s">
        <v>248</v>
      </c>
      <c r="B34" s="17" t="s">
        <v>227</v>
      </c>
      <c r="C34" s="30">
        <v>0</v>
      </c>
      <c r="D34" s="13">
        <v>0</v>
      </c>
      <c r="E34" s="13">
        <f t="shared" si="1"/>
        <v>0</v>
      </c>
      <c r="F34" s="30">
        <v>0</v>
      </c>
      <c r="G34" s="15">
        <v>0</v>
      </c>
    </row>
    <row r="35" spans="1:7" s="76" customFormat="1" ht="15.75" customHeight="1" hidden="1">
      <c r="A35" s="96" t="s">
        <v>18</v>
      </c>
      <c r="B35" s="97" t="s">
        <v>197</v>
      </c>
      <c r="C35" s="30">
        <v>0</v>
      </c>
      <c r="D35" s="30">
        <v>0</v>
      </c>
      <c r="E35" s="13">
        <f t="shared" si="1"/>
        <v>0</v>
      </c>
      <c r="F35" s="30">
        <v>0</v>
      </c>
      <c r="G35" s="15">
        <v>0</v>
      </c>
    </row>
    <row r="36" spans="1:8" ht="18" customHeight="1">
      <c r="A36" s="16" t="s">
        <v>43</v>
      </c>
      <c r="B36" s="17" t="s">
        <v>224</v>
      </c>
      <c r="C36" s="30">
        <v>0</v>
      </c>
      <c r="D36" s="13">
        <v>0</v>
      </c>
      <c r="E36" s="30">
        <f t="shared" si="1"/>
        <v>12000</v>
      </c>
      <c r="F36" s="30">
        <v>12000</v>
      </c>
      <c r="G36" s="14">
        <v>0</v>
      </c>
      <c r="H36" s="61"/>
    </row>
    <row r="37" spans="1:7" s="76" customFormat="1" ht="15.75" customHeight="1" hidden="1">
      <c r="A37" s="16" t="s">
        <v>134</v>
      </c>
      <c r="B37" s="126" t="s">
        <v>201</v>
      </c>
      <c r="C37" s="30">
        <v>0</v>
      </c>
      <c r="D37" s="30">
        <v>0</v>
      </c>
      <c r="E37" s="13">
        <f t="shared" si="1"/>
        <v>0</v>
      </c>
      <c r="F37" s="30">
        <v>0</v>
      </c>
      <c r="G37" s="15">
        <v>0</v>
      </c>
    </row>
    <row r="38" spans="1:7" ht="18">
      <c r="A38" s="96" t="s">
        <v>23</v>
      </c>
      <c r="B38" s="27" t="s">
        <v>185</v>
      </c>
      <c r="C38" s="30"/>
      <c r="D38" s="13"/>
      <c r="E38" s="13"/>
      <c r="F38" s="30"/>
      <c r="G38" s="15"/>
    </row>
    <row r="39" spans="1:7" ht="18">
      <c r="A39" s="146" t="s">
        <v>568</v>
      </c>
      <c r="B39" s="27"/>
      <c r="C39" s="30">
        <v>0</v>
      </c>
      <c r="D39" s="19">
        <v>0</v>
      </c>
      <c r="E39" s="13">
        <f aca="true" t="shared" si="2" ref="E39:E44">F39-D39</f>
        <v>0</v>
      </c>
      <c r="F39" s="30">
        <v>0</v>
      </c>
      <c r="G39" s="15">
        <v>20000000</v>
      </c>
    </row>
    <row r="40" spans="1:7" ht="18">
      <c r="A40" s="146" t="s">
        <v>517</v>
      </c>
      <c r="B40" s="27"/>
      <c r="C40" s="30">
        <v>0</v>
      </c>
      <c r="D40" s="19">
        <v>0</v>
      </c>
      <c r="E40" s="13">
        <f t="shared" si="2"/>
        <v>0</v>
      </c>
      <c r="F40" s="30">
        <v>0</v>
      </c>
      <c r="G40" s="14">
        <v>300000</v>
      </c>
    </row>
    <row r="41" spans="1:7" ht="18">
      <c r="A41" s="146" t="s">
        <v>523</v>
      </c>
      <c r="B41" s="27"/>
      <c r="C41" s="30">
        <v>0</v>
      </c>
      <c r="D41" s="19">
        <v>0</v>
      </c>
      <c r="E41" s="13">
        <f t="shared" si="2"/>
        <v>0</v>
      </c>
      <c r="F41" s="30">
        <v>0</v>
      </c>
      <c r="G41" s="14">
        <v>900000</v>
      </c>
    </row>
    <row r="42" spans="1:7" ht="18">
      <c r="A42" s="219" t="s">
        <v>518</v>
      </c>
      <c r="B42" s="27"/>
      <c r="C42" s="30">
        <v>0</v>
      </c>
      <c r="D42" s="19">
        <v>0</v>
      </c>
      <c r="E42" s="13">
        <f t="shared" si="2"/>
        <v>0</v>
      </c>
      <c r="F42" s="30">
        <v>0</v>
      </c>
      <c r="G42" s="14">
        <v>300000</v>
      </c>
    </row>
    <row r="43" spans="1:7" ht="36">
      <c r="A43" s="220" t="s">
        <v>519</v>
      </c>
      <c r="B43" s="27"/>
      <c r="C43" s="30">
        <v>0</v>
      </c>
      <c r="D43" s="19">
        <v>0</v>
      </c>
      <c r="E43" s="13">
        <f t="shared" si="2"/>
        <v>0</v>
      </c>
      <c r="F43" s="30">
        <v>0</v>
      </c>
      <c r="G43" s="14">
        <v>12000</v>
      </c>
    </row>
    <row r="44" spans="1:7" ht="18.75" thickBot="1">
      <c r="A44" s="146" t="s">
        <v>407</v>
      </c>
      <c r="B44" s="39"/>
      <c r="C44" s="30">
        <v>0</v>
      </c>
      <c r="D44" s="13">
        <v>0</v>
      </c>
      <c r="E44" s="13">
        <f t="shared" si="2"/>
        <v>2000000</v>
      </c>
      <c r="F44" s="21">
        <v>2000000</v>
      </c>
      <c r="G44" s="22">
        <v>6724488</v>
      </c>
    </row>
    <row r="45" spans="1:7" ht="19.5" thickBot="1" thickTop="1">
      <c r="A45" s="23" t="s">
        <v>24</v>
      </c>
      <c r="B45" s="25"/>
      <c r="C45" s="137">
        <f>SUM(C30:C44)</f>
        <v>10000</v>
      </c>
      <c r="D45" s="137">
        <f>SUM(D30:D44)</f>
        <v>0</v>
      </c>
      <c r="E45" s="137">
        <f>SUM(E30:E44)</f>
        <v>2012000</v>
      </c>
      <c r="F45" s="137">
        <f>SUM(F30:F44)</f>
        <v>2012000</v>
      </c>
      <c r="G45" s="137">
        <f>SUM(G30:G44)</f>
        <v>28322352</v>
      </c>
    </row>
    <row r="46" spans="1:7" ht="18.75" hidden="1" thickTop="1">
      <c r="A46" s="26" t="s">
        <v>28</v>
      </c>
      <c r="B46" s="32"/>
      <c r="C46" s="6"/>
      <c r="D46" s="6"/>
      <c r="E46" s="6"/>
      <c r="F46" s="63"/>
      <c r="G46" s="7"/>
    </row>
    <row r="47" spans="1:7" ht="15.75" customHeight="1" hidden="1">
      <c r="A47" s="108" t="s">
        <v>209</v>
      </c>
      <c r="B47" s="40" t="s">
        <v>207</v>
      </c>
      <c r="C47" s="30">
        <v>0</v>
      </c>
      <c r="D47" s="30">
        <v>0</v>
      </c>
      <c r="E47" s="30">
        <f>F47-D47</f>
        <v>0</v>
      </c>
      <c r="F47" s="30">
        <v>0</v>
      </c>
      <c r="G47" s="15">
        <v>0</v>
      </c>
    </row>
    <row r="48" spans="1:7" ht="15.75" customHeight="1" hidden="1" thickBot="1">
      <c r="A48" s="135" t="s">
        <v>31</v>
      </c>
      <c r="B48" s="218" t="s">
        <v>211</v>
      </c>
      <c r="C48" s="30">
        <v>0</v>
      </c>
      <c r="D48" s="30">
        <v>0</v>
      </c>
      <c r="E48" s="30">
        <f>F48-D48</f>
        <v>0</v>
      </c>
      <c r="F48" s="30">
        <v>0</v>
      </c>
      <c r="G48" s="22">
        <v>0</v>
      </c>
    </row>
    <row r="49" spans="1:7" ht="19.5" hidden="1" thickBot="1" thickTop="1">
      <c r="A49" s="23" t="s">
        <v>32</v>
      </c>
      <c r="B49" s="25"/>
      <c r="C49" s="137">
        <f>SUM(C47:C48)</f>
        <v>0</v>
      </c>
      <c r="D49" s="137">
        <f>SUM(D47:D48)</f>
        <v>0</v>
      </c>
      <c r="E49" s="137">
        <f>SUM(E47:E48)</f>
        <v>0</v>
      </c>
      <c r="F49" s="137">
        <f>SUM(F47:F48)</f>
        <v>0</v>
      </c>
      <c r="G49" s="137">
        <f>SUM(G47:G48)</f>
        <v>0</v>
      </c>
    </row>
    <row r="50" spans="1:8" ht="19.5" thickBot="1" thickTop="1">
      <c r="A50" s="23" t="s">
        <v>33</v>
      </c>
      <c r="B50" s="25"/>
      <c r="C50" s="137">
        <f>C49+C45+C28</f>
        <v>13651902.3</v>
      </c>
      <c r="D50" s="137">
        <f>D49+D45+D28</f>
        <v>7016988.359999999</v>
      </c>
      <c r="E50" s="137">
        <f>E49+E45+E28</f>
        <v>14322066.92</v>
      </c>
      <c r="F50" s="137">
        <f>F49+F45+F28</f>
        <v>21339055.279999997</v>
      </c>
      <c r="G50" s="137">
        <f>G49+G45+G28</f>
        <v>47704561.68</v>
      </c>
      <c r="H50" s="61">
        <f>G50-F50</f>
        <v>26365506.400000002</v>
      </c>
    </row>
    <row r="51" ht="9.75" customHeight="1" thickTop="1"/>
    <row r="52" spans="1:7" ht="18">
      <c r="A52" s="3" t="s">
        <v>34</v>
      </c>
      <c r="B52" s="35" t="s">
        <v>46</v>
      </c>
      <c r="F52" s="3" t="s">
        <v>35</v>
      </c>
      <c r="G52" s="35"/>
    </row>
    <row r="53" ht="15" customHeight="1"/>
    <row r="54" ht="15" customHeight="1"/>
    <row r="55" ht="15" customHeight="1"/>
    <row r="56" spans="1:7" ht="18" customHeight="1">
      <c r="A56" s="36" t="s">
        <v>86</v>
      </c>
      <c r="B56" s="265" t="s">
        <v>476</v>
      </c>
      <c r="C56" s="266"/>
      <c r="D56" s="169"/>
      <c r="E56" s="169"/>
      <c r="F56" s="263" t="s">
        <v>85</v>
      </c>
      <c r="G56" s="263"/>
    </row>
    <row r="57" spans="1:7" ht="18" customHeight="1">
      <c r="A57" s="4" t="s">
        <v>88</v>
      </c>
      <c r="B57" s="262" t="s">
        <v>477</v>
      </c>
      <c r="C57" s="262"/>
      <c r="D57" s="170"/>
      <c r="E57" s="170"/>
      <c r="F57" s="264" t="s">
        <v>97</v>
      </c>
      <c r="G57" s="264"/>
    </row>
    <row r="59" ht="18">
      <c r="F59" s="160"/>
    </row>
    <row r="60" spans="2:6" ht="18" customHeight="1">
      <c r="B60" s="265"/>
      <c r="C60" s="266"/>
      <c r="F60" s="160"/>
    </row>
    <row r="61" spans="2:3" ht="18">
      <c r="B61" s="262"/>
      <c r="C61" s="262"/>
    </row>
  </sheetData>
  <sheetProtection/>
  <mergeCells count="14">
    <mergeCell ref="B61:C61"/>
    <mergeCell ref="F56:G56"/>
    <mergeCell ref="B57:C57"/>
    <mergeCell ref="F57:G57"/>
    <mergeCell ref="B56:C56"/>
    <mergeCell ref="B60:C60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26" right="0.16" top="0.5" bottom="0.25" header="0.25" footer="0.25"/>
  <pageSetup horizontalDpi="300" verticalDpi="300" orientation="landscape" paperSize="9" scale="94" r:id="rId1"/>
  <headerFooter alignWithMargins="0">
    <oddFooter>&amp;CPage &amp;P of &amp;N</oddFooter>
  </headerFooter>
  <rowBreaks count="1" manualBreakCount="1">
    <brk id="28" max="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I46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7109375" style="3" customWidth="1"/>
    <col min="2" max="2" width="15.7109375" style="3" customWidth="1"/>
    <col min="3" max="7" width="18.28125" style="3" customWidth="1"/>
    <col min="8" max="8" width="13.421875" style="0" bestFit="1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8.25" customHeight="1">
      <c r="C4" s="52"/>
      <c r="D4" s="52"/>
      <c r="E4" s="52"/>
    </row>
    <row r="5" spans="1:7" ht="18.75" thickBot="1">
      <c r="A5" s="2" t="s">
        <v>166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63"/>
      <c r="D10" s="63"/>
      <c r="E10" s="63"/>
      <c r="F10" s="63"/>
      <c r="G10" s="7"/>
    </row>
    <row r="11" spans="1:7" ht="18">
      <c r="A11" s="1" t="s">
        <v>1</v>
      </c>
      <c r="B11" s="176"/>
      <c r="C11" s="59"/>
      <c r="D11" s="59"/>
      <c r="E11" s="59"/>
      <c r="F11" s="59"/>
      <c r="G11" s="11"/>
    </row>
    <row r="12" spans="1:7" ht="18">
      <c r="A12" s="1" t="s">
        <v>2</v>
      </c>
      <c r="B12" s="30"/>
      <c r="C12" s="30"/>
      <c r="D12" s="30"/>
      <c r="E12" s="30"/>
      <c r="F12" s="30"/>
      <c r="G12" s="14"/>
    </row>
    <row r="13" spans="1:7" ht="18">
      <c r="A13" s="96" t="s">
        <v>91</v>
      </c>
      <c r="B13" s="126" t="s">
        <v>168</v>
      </c>
      <c r="C13" s="30">
        <v>6040852.85</v>
      </c>
      <c r="D13" s="30">
        <v>2800369</v>
      </c>
      <c r="E13" s="30">
        <f>F13-D13</f>
        <v>5662535</v>
      </c>
      <c r="F13" s="30">
        <v>8462904</v>
      </c>
      <c r="G13" s="14">
        <f>'[3]ACCTG'!$E$30</f>
        <v>8462904</v>
      </c>
    </row>
    <row r="14" spans="1:7" ht="17.25" customHeight="1">
      <c r="A14" s="96" t="s">
        <v>271</v>
      </c>
      <c r="B14" s="126" t="s">
        <v>169</v>
      </c>
      <c r="C14" s="30">
        <v>531264</v>
      </c>
      <c r="D14" s="30">
        <v>254564</v>
      </c>
      <c r="E14" s="30">
        <f>F14-D14</f>
        <v>276700</v>
      </c>
      <c r="F14" s="30">
        <v>531264</v>
      </c>
      <c r="G14" s="14">
        <f>'[3]ACCTG'!$E$31</f>
        <v>531264</v>
      </c>
    </row>
    <row r="15" spans="1:7" ht="18">
      <c r="A15" s="1" t="s">
        <v>3</v>
      </c>
      <c r="B15" s="39"/>
      <c r="C15" s="30"/>
      <c r="D15" s="30"/>
      <c r="E15" s="30"/>
      <c r="F15" s="30"/>
      <c r="G15" s="14"/>
    </row>
    <row r="16" spans="1:7" ht="18">
      <c r="A16" s="96" t="s">
        <v>4</v>
      </c>
      <c r="B16" s="126" t="s">
        <v>170</v>
      </c>
      <c r="C16" s="30">
        <v>556545.46</v>
      </c>
      <c r="D16" s="30">
        <v>263047.64</v>
      </c>
      <c r="E16" s="30">
        <f aca="true" t="shared" si="0" ref="E16:E22">F16-D16</f>
        <v>408952.36</v>
      </c>
      <c r="F16" s="30">
        <v>672000</v>
      </c>
      <c r="G16" s="14">
        <f>'[3]ACCTG'!$K$32</f>
        <v>672000</v>
      </c>
    </row>
    <row r="17" spans="1:7" ht="18">
      <c r="A17" s="96" t="s">
        <v>5</v>
      </c>
      <c r="B17" s="126" t="s">
        <v>171</v>
      </c>
      <c r="C17" s="30">
        <v>139500</v>
      </c>
      <c r="D17" s="30">
        <v>96000</v>
      </c>
      <c r="E17" s="30">
        <f t="shared" si="0"/>
        <v>96000</v>
      </c>
      <c r="F17" s="30">
        <v>192000</v>
      </c>
      <c r="G17" s="14">
        <f>'[3]ACCTG'!$F$32/2</f>
        <v>192000</v>
      </c>
    </row>
    <row r="18" spans="1:7" ht="18">
      <c r="A18" s="96" t="s">
        <v>6</v>
      </c>
      <c r="B18" s="126" t="s">
        <v>172</v>
      </c>
      <c r="C18" s="30">
        <v>139500</v>
      </c>
      <c r="D18" s="30">
        <v>96000</v>
      </c>
      <c r="E18" s="30">
        <f t="shared" si="0"/>
        <v>96000</v>
      </c>
      <c r="F18" s="30">
        <v>192000</v>
      </c>
      <c r="G18" s="14">
        <f>'[3]ACCTG'!$F$32/2</f>
        <v>192000</v>
      </c>
    </row>
    <row r="19" spans="1:7" ht="18">
      <c r="A19" s="96" t="s">
        <v>7</v>
      </c>
      <c r="B19" s="126" t="s">
        <v>173</v>
      </c>
      <c r="C19" s="30">
        <v>138000</v>
      </c>
      <c r="D19" s="30">
        <v>120000</v>
      </c>
      <c r="E19" s="30">
        <f t="shared" si="0"/>
        <v>48000</v>
      </c>
      <c r="F19" s="30">
        <v>168000</v>
      </c>
      <c r="G19" s="14">
        <f>'[3]ACCTG'!$O$32</f>
        <v>168000</v>
      </c>
    </row>
    <row r="20" spans="1:7" ht="18">
      <c r="A20" s="96" t="s">
        <v>10</v>
      </c>
      <c r="B20" s="126" t="s">
        <v>175</v>
      </c>
      <c r="C20" s="30">
        <v>544434</v>
      </c>
      <c r="D20" s="30">
        <v>0</v>
      </c>
      <c r="E20" s="30">
        <f t="shared" si="0"/>
        <v>749514</v>
      </c>
      <c r="F20" s="30">
        <v>749514</v>
      </c>
      <c r="G20" s="14">
        <f>'[3]ACCTG'!$M$32</f>
        <v>749514</v>
      </c>
    </row>
    <row r="21" spans="1:7" ht="18">
      <c r="A21" s="96" t="s">
        <v>9</v>
      </c>
      <c r="B21" s="126" t="s">
        <v>176</v>
      </c>
      <c r="C21" s="30">
        <v>116000</v>
      </c>
      <c r="D21" s="30">
        <v>0</v>
      </c>
      <c r="E21" s="30">
        <f t="shared" si="0"/>
        <v>140000</v>
      </c>
      <c r="F21" s="30">
        <v>140000</v>
      </c>
      <c r="G21" s="14">
        <f>'[3]ACCTG'!$N$32</f>
        <v>140000</v>
      </c>
    </row>
    <row r="22" spans="1:7" ht="18">
      <c r="A22" s="96" t="s">
        <v>267</v>
      </c>
      <c r="B22" s="126" t="s">
        <v>177</v>
      </c>
      <c r="C22" s="30">
        <v>544434</v>
      </c>
      <c r="D22" s="30">
        <v>498636</v>
      </c>
      <c r="E22" s="30">
        <f t="shared" si="0"/>
        <v>250878</v>
      </c>
      <c r="F22" s="30">
        <v>749514</v>
      </c>
      <c r="G22" s="14">
        <f>'[3]ACCTG'!$L$32</f>
        <v>749514</v>
      </c>
    </row>
    <row r="23" spans="1:7" ht="18">
      <c r="A23" s="1" t="s">
        <v>48</v>
      </c>
      <c r="B23" s="39"/>
      <c r="C23" s="30"/>
      <c r="D23" s="30"/>
      <c r="E23" s="30"/>
      <c r="F23" s="30"/>
      <c r="G23" s="14"/>
    </row>
    <row r="24" spans="1:7" ht="18">
      <c r="A24" s="96" t="s">
        <v>178</v>
      </c>
      <c r="B24" s="126" t="s">
        <v>179</v>
      </c>
      <c r="C24" s="30">
        <v>788759.04</v>
      </c>
      <c r="D24" s="30">
        <v>366520.8</v>
      </c>
      <c r="E24" s="30">
        <f>F24-D24</f>
        <v>712779.3599999999</v>
      </c>
      <c r="F24" s="30">
        <v>1079300.16</v>
      </c>
      <c r="G24" s="14">
        <f>'[3]ACCTG'!$G$32</f>
        <v>1079300.1600000004</v>
      </c>
    </row>
    <row r="25" spans="1:7" ht="18">
      <c r="A25" s="96" t="s">
        <v>11</v>
      </c>
      <c r="B25" s="126" t="s">
        <v>182</v>
      </c>
      <c r="C25" s="30">
        <v>27900</v>
      </c>
      <c r="D25" s="30">
        <v>13100</v>
      </c>
      <c r="E25" s="30">
        <f>F25-D25</f>
        <v>166783.36</v>
      </c>
      <c r="F25" s="30">
        <v>179883.36</v>
      </c>
      <c r="G25" s="14">
        <f>'[3]ACCTG'!$H$32</f>
        <v>179883.35999999996</v>
      </c>
    </row>
    <row r="26" spans="1:8" ht="18">
      <c r="A26" s="96" t="s">
        <v>12</v>
      </c>
      <c r="B26" s="126" t="s">
        <v>183</v>
      </c>
      <c r="C26" s="30">
        <v>88959.83</v>
      </c>
      <c r="D26" s="30">
        <v>41108.76</v>
      </c>
      <c r="E26" s="30">
        <f>F26-D26</f>
        <v>93804.23999999999</v>
      </c>
      <c r="F26" s="30">
        <v>134913</v>
      </c>
      <c r="G26" s="14">
        <f>'[3]ACCTG'!$I$32</f>
        <v>172479.35999999996</v>
      </c>
      <c r="H26" s="149">
        <f>G26-F26</f>
        <v>37566.35999999996</v>
      </c>
    </row>
    <row r="27" spans="1:7" ht="18.75" thickBot="1">
      <c r="A27" s="135" t="s">
        <v>181</v>
      </c>
      <c r="B27" s="127" t="s">
        <v>184</v>
      </c>
      <c r="C27" s="30">
        <v>27900</v>
      </c>
      <c r="D27" s="21">
        <v>13200</v>
      </c>
      <c r="E27" s="30">
        <f>F27-D27</f>
        <v>20400</v>
      </c>
      <c r="F27" s="21">
        <v>33600</v>
      </c>
      <c r="G27" s="22">
        <f>'[3]ACCTG'!$J$32</f>
        <v>33600</v>
      </c>
    </row>
    <row r="28" spans="1:9" ht="19.5" thickBot="1" thickTop="1">
      <c r="A28" s="23" t="s">
        <v>13</v>
      </c>
      <c r="B28" s="24"/>
      <c r="C28" s="137">
        <f>SUM(C13:C27)</f>
        <v>9684049.179999998</v>
      </c>
      <c r="D28" s="137">
        <f>SUM(D13:D27)</f>
        <v>4562546.2</v>
      </c>
      <c r="E28" s="137">
        <f>SUM(E13:E27)</f>
        <v>8722346.32</v>
      </c>
      <c r="F28" s="137">
        <f>SUM(F13:F27)</f>
        <v>13284892.52</v>
      </c>
      <c r="G28" s="137">
        <f>SUM(G13:G27)</f>
        <v>13322458.879999999</v>
      </c>
      <c r="H28" s="61"/>
      <c r="I28" s="61"/>
    </row>
    <row r="29" spans="1:8" ht="18.75" hidden="1" thickTop="1">
      <c r="A29" s="26" t="s">
        <v>272</v>
      </c>
      <c r="B29" s="27"/>
      <c r="C29" s="28"/>
      <c r="D29" s="28"/>
      <c r="E29" s="28"/>
      <c r="F29" s="130"/>
      <c r="G29" s="69"/>
      <c r="H29" s="61"/>
    </row>
    <row r="30" spans="1:7" ht="18" hidden="1">
      <c r="A30" s="96" t="s">
        <v>15</v>
      </c>
      <c r="B30" s="27" t="s">
        <v>187</v>
      </c>
      <c r="C30" s="30">
        <v>0</v>
      </c>
      <c r="D30" s="13">
        <v>0</v>
      </c>
      <c r="E30" s="30">
        <f>F30-D30</f>
        <v>0</v>
      </c>
      <c r="F30" s="30">
        <v>0</v>
      </c>
      <c r="G30" s="14">
        <v>0</v>
      </c>
    </row>
    <row r="31" spans="1:7" ht="16.5" customHeight="1" hidden="1" thickBot="1">
      <c r="A31" s="16" t="s">
        <v>16</v>
      </c>
      <c r="B31" s="17" t="s">
        <v>218</v>
      </c>
      <c r="C31" s="30">
        <v>0</v>
      </c>
      <c r="D31" s="30">
        <v>0</v>
      </c>
      <c r="E31" s="30">
        <f>F31-D31</f>
        <v>0</v>
      </c>
      <c r="F31" s="30">
        <v>0</v>
      </c>
      <c r="G31" s="15">
        <v>0</v>
      </c>
    </row>
    <row r="32" spans="1:7" ht="19.5" hidden="1" thickBot="1" thickTop="1">
      <c r="A32" s="23" t="s">
        <v>24</v>
      </c>
      <c r="B32" s="25"/>
      <c r="C32" s="137">
        <f>SUM(C30:C31)</f>
        <v>0</v>
      </c>
      <c r="D32" s="137">
        <f>SUM(D30:D31)</f>
        <v>0</v>
      </c>
      <c r="E32" s="137">
        <f>SUM(E30:E31)</f>
        <v>0</v>
      </c>
      <c r="F32" s="137">
        <f>SUM(F30:F31)</f>
        <v>0</v>
      </c>
      <c r="G32" s="137">
        <f>SUM(G30:G31)</f>
        <v>0</v>
      </c>
    </row>
    <row r="33" spans="1:7" ht="18.75" hidden="1" thickTop="1">
      <c r="A33" s="5" t="s">
        <v>28</v>
      </c>
      <c r="B33" s="67"/>
      <c r="C33" s="63"/>
      <c r="D33" s="63"/>
      <c r="E33" s="63"/>
      <c r="F33" s="63"/>
      <c r="G33" s="7"/>
    </row>
    <row r="34" spans="1:7" ht="18.75" hidden="1" thickBot="1">
      <c r="A34" s="108" t="s">
        <v>209</v>
      </c>
      <c r="B34" s="40" t="s">
        <v>207</v>
      </c>
      <c r="C34" s="30">
        <v>0</v>
      </c>
      <c r="D34" s="30">
        <v>0</v>
      </c>
      <c r="E34" s="30">
        <f>F34-D34</f>
        <v>0</v>
      </c>
      <c r="F34" s="30">
        <v>0</v>
      </c>
      <c r="G34" s="20">
        <v>0</v>
      </c>
    </row>
    <row r="35" spans="1:7" ht="19.5" hidden="1" thickBot="1" thickTop="1">
      <c r="A35" s="23" t="s">
        <v>32</v>
      </c>
      <c r="B35" s="25"/>
      <c r="C35" s="137">
        <f>SUM(C34:C34)</f>
        <v>0</v>
      </c>
      <c r="D35" s="137">
        <f>SUM(D34:D34)</f>
        <v>0</v>
      </c>
      <c r="E35" s="137">
        <f>SUM(E34:E34)</f>
        <v>0</v>
      </c>
      <c r="F35" s="137">
        <f>SUM(F34:F34)</f>
        <v>0</v>
      </c>
      <c r="G35" s="137">
        <f>SUM(G34:G34)</f>
        <v>0</v>
      </c>
    </row>
    <row r="36" spans="1:8" ht="19.5" hidden="1" thickBot="1" thickTop="1">
      <c r="A36" s="23" t="s">
        <v>33</v>
      </c>
      <c r="B36" s="25"/>
      <c r="C36" s="137">
        <f>C35+C32+C28</f>
        <v>9684049.179999998</v>
      </c>
      <c r="D36" s="137">
        <f>D35+D32+D28</f>
        <v>4562546.2</v>
      </c>
      <c r="E36" s="137">
        <f>E35+E32+E28</f>
        <v>8722346.32</v>
      </c>
      <c r="F36" s="137">
        <f>F35+F32+F28</f>
        <v>13284892.52</v>
      </c>
      <c r="G36" s="137">
        <f>G35+G32+G28</f>
        <v>13322458.879999999</v>
      </c>
      <c r="H36" s="61">
        <f>G36-F36</f>
        <v>37566.359999999404</v>
      </c>
    </row>
    <row r="37" ht="12" customHeight="1" thickTop="1"/>
    <row r="38" spans="1:7" ht="18">
      <c r="A38" s="3" t="s">
        <v>34</v>
      </c>
      <c r="B38" s="35" t="s">
        <v>46</v>
      </c>
      <c r="F38" s="3" t="s">
        <v>35</v>
      </c>
      <c r="G38" s="35"/>
    </row>
    <row r="39" spans="2:7" ht="18">
      <c r="B39" s="35"/>
      <c r="G39" s="35"/>
    </row>
    <row r="40" spans="2:7" ht="18">
      <c r="B40" s="35"/>
      <c r="G40" s="35"/>
    </row>
    <row r="41" ht="15.75" customHeight="1"/>
    <row r="42" spans="1:7" ht="18" customHeight="1">
      <c r="A42" s="36" t="s">
        <v>424</v>
      </c>
      <c r="B42" s="265" t="s">
        <v>476</v>
      </c>
      <c r="C42" s="266"/>
      <c r="D42" s="168"/>
      <c r="E42" s="168"/>
      <c r="F42" s="263" t="s">
        <v>85</v>
      </c>
      <c r="G42" s="263"/>
    </row>
    <row r="43" spans="1:7" ht="18" customHeight="1">
      <c r="A43" s="4" t="s">
        <v>425</v>
      </c>
      <c r="B43" s="262" t="s">
        <v>477</v>
      </c>
      <c r="C43" s="262"/>
      <c r="D43" s="170"/>
      <c r="E43" s="170"/>
      <c r="F43" s="264" t="s">
        <v>97</v>
      </c>
      <c r="G43" s="264"/>
    </row>
    <row r="46" spans="1:7" ht="18.75">
      <c r="A46" s="270"/>
      <c r="B46" s="271"/>
      <c r="C46" s="271"/>
      <c r="D46" s="271"/>
      <c r="E46" s="271"/>
      <c r="F46" s="271"/>
      <c r="G46" s="271"/>
    </row>
  </sheetData>
  <sheetProtection/>
  <mergeCells count="13">
    <mergeCell ref="A2:G2"/>
    <mergeCell ref="A3:G3"/>
    <mergeCell ref="A6:A8"/>
    <mergeCell ref="B6:B8"/>
    <mergeCell ref="C6:C8"/>
    <mergeCell ref="D6:F6"/>
    <mergeCell ref="G6:G8"/>
    <mergeCell ref="F7:F8"/>
    <mergeCell ref="A46:G46"/>
    <mergeCell ref="F42:G42"/>
    <mergeCell ref="B43:C43"/>
    <mergeCell ref="F43:G43"/>
    <mergeCell ref="B42:C42"/>
  </mergeCells>
  <printOptions/>
  <pageMargins left="0.33" right="0.23" top="0.51" bottom="0.25" header="0.25" footer="0.25"/>
  <pageSetup horizontalDpi="300" verticalDpi="300" orientation="landscape" paperSize="9" scale="92" r:id="rId1"/>
  <headerFooter alignWithMargins="0">
    <oddFooter>&amp;CPage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I53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7109375" style="3" customWidth="1"/>
    <col min="2" max="2" width="15.7109375" style="3" customWidth="1"/>
    <col min="3" max="7" width="18.28125" style="3" customWidth="1"/>
    <col min="8" max="8" width="12.57421875" style="0" bestFit="1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65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63"/>
      <c r="D10" s="63"/>
      <c r="E10" s="63"/>
      <c r="F10" s="63"/>
      <c r="G10" s="7"/>
    </row>
    <row r="11" spans="1:7" ht="18">
      <c r="A11" s="1" t="s">
        <v>1</v>
      </c>
      <c r="B11" s="176"/>
      <c r="C11" s="59"/>
      <c r="D11" s="59"/>
      <c r="E11" s="59"/>
      <c r="F11" s="59"/>
      <c r="G11" s="11"/>
    </row>
    <row r="12" spans="1:7" ht="18">
      <c r="A12" s="1" t="s">
        <v>2</v>
      </c>
      <c r="B12" s="30"/>
      <c r="C12" s="30"/>
      <c r="D12" s="30"/>
      <c r="E12" s="30"/>
      <c r="F12" s="30"/>
      <c r="G12" s="14"/>
    </row>
    <row r="13" spans="1:7" ht="18">
      <c r="A13" s="96" t="s">
        <v>91</v>
      </c>
      <c r="B13" s="126" t="s">
        <v>168</v>
      </c>
      <c r="C13" s="30">
        <v>4709863.06</v>
      </c>
      <c r="D13" s="30">
        <v>2075008</v>
      </c>
      <c r="E13" s="30">
        <f>F13-D13</f>
        <v>3540200</v>
      </c>
      <c r="F13" s="30">
        <v>5615208</v>
      </c>
      <c r="G13" s="14">
        <f>'[3]LEGAL'!$E$20</f>
        <v>5615208</v>
      </c>
    </row>
    <row r="14" spans="1:7" ht="17.25" customHeight="1">
      <c r="A14" s="96" t="s">
        <v>273</v>
      </c>
      <c r="B14" s="126" t="s">
        <v>169</v>
      </c>
      <c r="C14" s="30">
        <v>132816</v>
      </c>
      <c r="D14" s="30">
        <v>66408</v>
      </c>
      <c r="E14" s="30">
        <f>F14-D14</f>
        <v>66408</v>
      </c>
      <c r="F14" s="30">
        <v>132816</v>
      </c>
      <c r="G14" s="14">
        <f>'[3]LEGAL'!$E$21</f>
        <v>132816</v>
      </c>
    </row>
    <row r="15" spans="1:7" ht="18">
      <c r="A15" s="1" t="s">
        <v>3</v>
      </c>
      <c r="B15" s="39"/>
      <c r="C15" s="30"/>
      <c r="D15" s="30"/>
      <c r="E15" s="30"/>
      <c r="F15" s="30"/>
      <c r="G15" s="14"/>
    </row>
    <row r="16" spans="1:7" ht="18">
      <c r="A16" s="96" t="s">
        <v>4</v>
      </c>
      <c r="B16" s="126" t="s">
        <v>170</v>
      </c>
      <c r="C16" s="30">
        <v>308913.04</v>
      </c>
      <c r="D16" s="30">
        <v>140000</v>
      </c>
      <c r="E16" s="30">
        <f aca="true" t="shared" si="0" ref="E16:E23">F16-D16</f>
        <v>220000</v>
      </c>
      <c r="F16" s="30">
        <v>360000</v>
      </c>
      <c r="G16" s="14">
        <f>'[3]LEGAL'!$K$23</f>
        <v>360000</v>
      </c>
    </row>
    <row r="17" spans="1:7" ht="18">
      <c r="A17" s="96" t="s">
        <v>5</v>
      </c>
      <c r="B17" s="126" t="s">
        <v>171</v>
      </c>
      <c r="C17" s="30">
        <v>192000</v>
      </c>
      <c r="D17" s="30">
        <v>79000</v>
      </c>
      <c r="E17" s="30">
        <f t="shared" si="0"/>
        <v>113000</v>
      </c>
      <c r="F17" s="30">
        <v>192000</v>
      </c>
      <c r="G17" s="14">
        <f>'[3]LEGAL'!$F$23/2</f>
        <v>192000</v>
      </c>
    </row>
    <row r="18" spans="1:7" ht="18">
      <c r="A18" s="96" t="s">
        <v>6</v>
      </c>
      <c r="B18" s="126" t="s">
        <v>172</v>
      </c>
      <c r="C18" s="30">
        <v>192000</v>
      </c>
      <c r="D18" s="30">
        <v>79000</v>
      </c>
      <c r="E18" s="30">
        <f t="shared" si="0"/>
        <v>113000</v>
      </c>
      <c r="F18" s="30">
        <v>192000</v>
      </c>
      <c r="G18" s="14">
        <f>'[3]LEGAL'!$F$23/2</f>
        <v>192000</v>
      </c>
    </row>
    <row r="19" spans="1:7" ht="18">
      <c r="A19" s="96" t="s">
        <v>7</v>
      </c>
      <c r="B19" s="126" t="s">
        <v>173</v>
      </c>
      <c r="C19" s="30">
        <v>78000</v>
      </c>
      <c r="D19" s="30">
        <v>66000</v>
      </c>
      <c r="E19" s="30">
        <f t="shared" si="0"/>
        <v>24000</v>
      </c>
      <c r="F19" s="30">
        <v>90000</v>
      </c>
      <c r="G19" s="14">
        <f>'[3]LEGAL'!$O$23</f>
        <v>90000</v>
      </c>
    </row>
    <row r="20" spans="1:7" ht="18">
      <c r="A20" s="96" t="s">
        <v>249</v>
      </c>
      <c r="B20" s="126" t="s">
        <v>226</v>
      </c>
      <c r="C20" s="30">
        <v>268800</v>
      </c>
      <c r="D20" s="30">
        <v>67200</v>
      </c>
      <c r="E20" s="30">
        <f t="shared" si="0"/>
        <v>340800</v>
      </c>
      <c r="F20" s="30">
        <v>408000</v>
      </c>
      <c r="G20" s="14">
        <f>'[3]LEGAL'!$P$22</f>
        <v>408000</v>
      </c>
    </row>
    <row r="21" spans="1:7" ht="18">
      <c r="A21" s="96" t="s">
        <v>10</v>
      </c>
      <c r="B21" s="126" t="s">
        <v>175</v>
      </c>
      <c r="C21" s="30">
        <v>406350</v>
      </c>
      <c r="D21" s="30">
        <v>0</v>
      </c>
      <c r="E21" s="30">
        <f t="shared" si="0"/>
        <v>479002</v>
      </c>
      <c r="F21" s="30">
        <v>479002</v>
      </c>
      <c r="G21" s="14">
        <f>'[3]LEGAL'!$M$23</f>
        <v>479002</v>
      </c>
    </row>
    <row r="22" spans="1:7" ht="18">
      <c r="A22" s="96" t="s">
        <v>9</v>
      </c>
      <c r="B22" s="126" t="s">
        <v>176</v>
      </c>
      <c r="C22" s="30">
        <v>65000</v>
      </c>
      <c r="D22" s="30">
        <v>0</v>
      </c>
      <c r="E22" s="30">
        <f t="shared" si="0"/>
        <v>75000</v>
      </c>
      <c r="F22" s="30">
        <v>75000</v>
      </c>
      <c r="G22" s="14">
        <f>'[3]LEGAL'!$N$23</f>
        <v>75000</v>
      </c>
    </row>
    <row r="23" spans="1:7" ht="18">
      <c r="A23" s="96" t="s">
        <v>267</v>
      </c>
      <c r="B23" s="126" t="s">
        <v>177</v>
      </c>
      <c r="C23" s="30">
        <v>387117</v>
      </c>
      <c r="D23" s="30">
        <v>392343</v>
      </c>
      <c r="E23" s="30">
        <f t="shared" si="0"/>
        <v>86659</v>
      </c>
      <c r="F23" s="30">
        <v>479002</v>
      </c>
      <c r="G23" s="14">
        <f>'[3]LEGAL'!$L$23</f>
        <v>479002</v>
      </c>
    </row>
    <row r="24" spans="1:7" ht="18">
      <c r="A24" s="1" t="s">
        <v>48</v>
      </c>
      <c r="B24" s="39"/>
      <c r="C24" s="30"/>
      <c r="D24" s="30"/>
      <c r="E24" s="30"/>
      <c r="F24" s="30"/>
      <c r="G24" s="14"/>
    </row>
    <row r="25" spans="1:7" ht="18">
      <c r="A25" s="96" t="s">
        <v>178</v>
      </c>
      <c r="B25" s="126" t="s">
        <v>179</v>
      </c>
      <c r="C25" s="30">
        <v>581146.77</v>
      </c>
      <c r="D25" s="30">
        <v>256969.92</v>
      </c>
      <c r="E25" s="30">
        <f>F25-D25</f>
        <v>432792.95999999996</v>
      </c>
      <c r="F25" s="30">
        <v>689762.88</v>
      </c>
      <c r="G25" s="14">
        <f>'[3]LEGAL'!$G$23</f>
        <v>689762.88</v>
      </c>
    </row>
    <row r="26" spans="1:7" ht="18">
      <c r="A26" s="96" t="s">
        <v>11</v>
      </c>
      <c r="B26" s="126" t="s">
        <v>182</v>
      </c>
      <c r="C26" s="30">
        <v>15500</v>
      </c>
      <c r="D26" s="30">
        <v>7000</v>
      </c>
      <c r="E26" s="30">
        <f>F26-D26</f>
        <v>107960.48</v>
      </c>
      <c r="F26" s="30">
        <v>114960.48</v>
      </c>
      <c r="G26" s="14">
        <f>'[3]LEGAL'!$H$23</f>
        <v>114960.48</v>
      </c>
    </row>
    <row r="27" spans="1:8" ht="18">
      <c r="A27" s="96" t="s">
        <v>12</v>
      </c>
      <c r="B27" s="126" t="s">
        <v>183</v>
      </c>
      <c r="C27" s="30">
        <v>57477.37</v>
      </c>
      <c r="D27" s="30">
        <v>25925.25</v>
      </c>
      <c r="E27" s="30">
        <f>F27-D27</f>
        <v>60295.71000000001</v>
      </c>
      <c r="F27" s="30">
        <v>86220.96</v>
      </c>
      <c r="G27" s="14">
        <f>'[3]LEGAL'!$I$23</f>
        <v>107556.48</v>
      </c>
      <c r="H27" s="149">
        <f>G27-F27</f>
        <v>21335.51999999999</v>
      </c>
    </row>
    <row r="28" spans="1:7" ht="18.75" thickBot="1">
      <c r="A28" s="135" t="s">
        <v>181</v>
      </c>
      <c r="B28" s="127" t="s">
        <v>184</v>
      </c>
      <c r="C28" s="30">
        <v>15500</v>
      </c>
      <c r="D28" s="21">
        <v>7000</v>
      </c>
      <c r="E28" s="30">
        <f>F28-D28</f>
        <v>11000</v>
      </c>
      <c r="F28" s="21">
        <v>18000</v>
      </c>
      <c r="G28" s="22">
        <f>'[3]LEGAL'!$J$23</f>
        <v>18000</v>
      </c>
    </row>
    <row r="29" spans="1:9" ht="19.5" thickBot="1" thickTop="1">
      <c r="A29" s="23" t="s">
        <v>13</v>
      </c>
      <c r="B29" s="24"/>
      <c r="C29" s="137">
        <f>SUM(C13:C28)</f>
        <v>7410483.239999999</v>
      </c>
      <c r="D29" s="137">
        <f>SUM(D13:D28)</f>
        <v>3261854.17</v>
      </c>
      <c r="E29" s="137">
        <f>SUM(E13:E28)</f>
        <v>5670118.15</v>
      </c>
      <c r="F29" s="137">
        <f>SUM(F13:F28)</f>
        <v>8931972.320000002</v>
      </c>
      <c r="G29" s="137">
        <f>SUM(G13:G28)</f>
        <v>8953307.840000002</v>
      </c>
      <c r="H29" s="61"/>
      <c r="I29" s="61"/>
    </row>
    <row r="30" spans="1:8" ht="18.75" thickTop="1">
      <c r="A30" s="26" t="s">
        <v>272</v>
      </c>
      <c r="B30" s="27"/>
      <c r="C30" s="28"/>
      <c r="D30" s="28"/>
      <c r="E30" s="28"/>
      <c r="F30" s="130"/>
      <c r="G30" s="7"/>
      <c r="H30" s="61"/>
    </row>
    <row r="31" spans="1:7" ht="18">
      <c r="A31" s="96" t="s">
        <v>14</v>
      </c>
      <c r="B31" s="27" t="s">
        <v>186</v>
      </c>
      <c r="C31" s="13">
        <v>40000</v>
      </c>
      <c r="D31" s="13">
        <v>15000</v>
      </c>
      <c r="E31" s="30">
        <f aca="true" t="shared" si="1" ref="E31:E40">F31-D31</f>
        <v>45000</v>
      </c>
      <c r="F31" s="30">
        <v>60000</v>
      </c>
      <c r="G31" s="15">
        <v>0</v>
      </c>
    </row>
    <row r="32" spans="1:9" ht="18">
      <c r="A32" s="96" t="s">
        <v>126</v>
      </c>
      <c r="B32" s="27" t="s">
        <v>223</v>
      </c>
      <c r="C32" s="13">
        <v>0</v>
      </c>
      <c r="D32" s="13">
        <v>0</v>
      </c>
      <c r="E32" s="30">
        <f t="shared" si="1"/>
        <v>0</v>
      </c>
      <c r="F32" s="30">
        <v>0</v>
      </c>
      <c r="G32" s="15">
        <v>50000</v>
      </c>
      <c r="H32" s="183"/>
      <c r="I32" s="61"/>
    </row>
    <row r="33" spans="1:7" ht="16.5" customHeight="1">
      <c r="A33" s="16" t="s">
        <v>190</v>
      </c>
      <c r="B33" s="17" t="s">
        <v>191</v>
      </c>
      <c r="C33" s="13">
        <v>0</v>
      </c>
      <c r="D33" s="30">
        <v>0</v>
      </c>
      <c r="E33" s="13">
        <f t="shared" si="1"/>
        <v>0</v>
      </c>
      <c r="F33" s="30">
        <v>0</v>
      </c>
      <c r="G33" s="14">
        <v>100000</v>
      </c>
    </row>
    <row r="34" spans="1:8" ht="18" hidden="1">
      <c r="A34" s="16" t="s">
        <v>219</v>
      </c>
      <c r="B34" s="17" t="s">
        <v>220</v>
      </c>
      <c r="C34" s="13">
        <v>0</v>
      </c>
      <c r="D34" s="13">
        <v>0</v>
      </c>
      <c r="E34" s="30">
        <f t="shared" si="1"/>
        <v>0</v>
      </c>
      <c r="F34" s="30">
        <v>0</v>
      </c>
      <c r="G34" s="15">
        <v>0</v>
      </c>
      <c r="H34" s="154"/>
    </row>
    <row r="35" spans="1:8" ht="18" hidden="1">
      <c r="A35" s="16" t="s">
        <v>18</v>
      </c>
      <c r="B35" s="17" t="s">
        <v>197</v>
      </c>
      <c r="C35" s="13">
        <v>0</v>
      </c>
      <c r="D35" s="13">
        <v>0</v>
      </c>
      <c r="E35" s="30">
        <f t="shared" si="1"/>
        <v>0</v>
      </c>
      <c r="F35" s="30">
        <v>0</v>
      </c>
      <c r="G35" s="15">
        <v>0</v>
      </c>
      <c r="H35" s="154"/>
    </row>
    <row r="36" spans="1:7" ht="18">
      <c r="A36" s="16" t="s">
        <v>43</v>
      </c>
      <c r="B36" s="17" t="s">
        <v>224</v>
      </c>
      <c r="C36" s="13">
        <v>0</v>
      </c>
      <c r="D36" s="13">
        <v>0</v>
      </c>
      <c r="E36" s="30">
        <f>F36-D36</f>
        <v>0</v>
      </c>
      <c r="F36" s="30">
        <v>0</v>
      </c>
      <c r="G36" s="15">
        <v>80000</v>
      </c>
    </row>
    <row r="37" spans="1:8" ht="18">
      <c r="A37" s="16" t="s">
        <v>23</v>
      </c>
      <c r="B37" s="17" t="s">
        <v>185</v>
      </c>
      <c r="C37" s="13"/>
      <c r="D37" s="13"/>
      <c r="E37" s="30"/>
      <c r="F37" s="30"/>
      <c r="G37" s="15"/>
      <c r="H37" s="154"/>
    </row>
    <row r="38" spans="1:7" ht="18">
      <c r="A38" s="146" t="s">
        <v>409</v>
      </c>
      <c r="B38" s="27"/>
      <c r="C38" s="30">
        <v>4576.7</v>
      </c>
      <c r="D38" s="19">
        <v>0</v>
      </c>
      <c r="E38" s="30">
        <f>F38-D38</f>
        <v>500000</v>
      </c>
      <c r="F38" s="30">
        <v>500000</v>
      </c>
      <c r="G38" s="15">
        <v>1000000</v>
      </c>
    </row>
    <row r="39" spans="1:7" ht="18">
      <c r="A39" s="146" t="s">
        <v>408</v>
      </c>
      <c r="B39" s="27"/>
      <c r="C39" s="30">
        <v>0</v>
      </c>
      <c r="D39" s="19">
        <v>0</v>
      </c>
      <c r="E39" s="30">
        <f t="shared" si="1"/>
        <v>5000000</v>
      </c>
      <c r="F39" s="30">
        <v>5000000</v>
      </c>
      <c r="G39" s="15">
        <v>5000000</v>
      </c>
    </row>
    <row r="40" spans="1:7" ht="18.75" thickBot="1">
      <c r="A40" s="146" t="s">
        <v>520</v>
      </c>
      <c r="B40" s="27"/>
      <c r="C40" s="13">
        <v>0</v>
      </c>
      <c r="D40" s="13">
        <v>0</v>
      </c>
      <c r="E40" s="30">
        <f t="shared" si="1"/>
        <v>0</v>
      </c>
      <c r="F40" s="30">
        <v>0</v>
      </c>
      <c r="G40" s="15">
        <v>60000</v>
      </c>
    </row>
    <row r="41" spans="1:8" ht="19.5" thickBot="1" thickTop="1">
      <c r="A41" s="23" t="s">
        <v>24</v>
      </c>
      <c r="B41" s="25"/>
      <c r="C41" s="137">
        <f>SUM(C31:C40)</f>
        <v>44576.7</v>
      </c>
      <c r="D41" s="137">
        <f>SUM(D31:D40)</f>
        <v>15000</v>
      </c>
      <c r="E41" s="137">
        <f>SUM(E31:E40)</f>
        <v>5545000</v>
      </c>
      <c r="F41" s="137">
        <f>SUM(F31:F40)</f>
        <v>5560000</v>
      </c>
      <c r="G41" s="137">
        <f>SUM(G31:G40)</f>
        <v>6290000</v>
      </c>
      <c r="H41" s="156"/>
    </row>
    <row r="42" spans="1:7" ht="18.75" thickTop="1">
      <c r="A42" s="26" t="s">
        <v>28</v>
      </c>
      <c r="B42" s="32"/>
      <c r="C42" s="6"/>
      <c r="D42" s="6"/>
      <c r="E42" s="6"/>
      <c r="F42" s="63"/>
      <c r="G42" s="7"/>
    </row>
    <row r="43" spans="1:8" ht="18.75" thickBot="1">
      <c r="A43" s="33" t="s">
        <v>77</v>
      </c>
      <c r="B43" s="34" t="s">
        <v>205</v>
      </c>
      <c r="C43" s="13">
        <v>30996</v>
      </c>
      <c r="D43" s="13">
        <v>0</v>
      </c>
      <c r="E43" s="30">
        <f>F43-D43</f>
        <v>0</v>
      </c>
      <c r="F43" s="30">
        <v>0</v>
      </c>
      <c r="G43" s="14">
        <v>0</v>
      </c>
      <c r="H43" s="154"/>
    </row>
    <row r="44" spans="1:8" ht="18.75" hidden="1" thickBot="1">
      <c r="A44" s="108" t="s">
        <v>291</v>
      </c>
      <c r="B44" s="34" t="s">
        <v>242</v>
      </c>
      <c r="C44" s="13">
        <v>0</v>
      </c>
      <c r="D44" s="13">
        <v>0</v>
      </c>
      <c r="E44" s="30">
        <f>F44-D44</f>
        <v>0</v>
      </c>
      <c r="F44" s="30">
        <v>0</v>
      </c>
      <c r="G44" s="14">
        <v>0</v>
      </c>
      <c r="H44" s="154"/>
    </row>
    <row r="45" spans="1:8" ht="19.5" thickBot="1" thickTop="1">
      <c r="A45" s="23" t="s">
        <v>32</v>
      </c>
      <c r="B45" s="25"/>
      <c r="C45" s="137">
        <f>SUM(C43:C44)</f>
        <v>30996</v>
      </c>
      <c r="D45" s="137">
        <f>SUM(D43:D44)</f>
        <v>0</v>
      </c>
      <c r="E45" s="137">
        <f>SUM(E43:E44)</f>
        <v>0</v>
      </c>
      <c r="F45" s="137">
        <f>SUM(F43:F44)</f>
        <v>0</v>
      </c>
      <c r="G45" s="137">
        <f>SUM(G43:G44)</f>
        <v>0</v>
      </c>
      <c r="H45" s="156"/>
    </row>
    <row r="46" spans="1:8" ht="19.5" thickBot="1" thickTop="1">
      <c r="A46" s="23" t="s">
        <v>33</v>
      </c>
      <c r="B46" s="25"/>
      <c r="C46" s="137">
        <f>C45+C41+C29</f>
        <v>7486055.9399999995</v>
      </c>
      <c r="D46" s="137">
        <f>D45+D41+D29</f>
        <v>3276854.17</v>
      </c>
      <c r="E46" s="137">
        <f>E45+E41+E29</f>
        <v>11215118.15</v>
      </c>
      <c r="F46" s="137">
        <f>F45+F41+F29</f>
        <v>14491972.320000002</v>
      </c>
      <c r="G46" s="137">
        <f>G45+G41+G29</f>
        <v>15243307.840000002</v>
      </c>
      <c r="H46" s="61">
        <f>G46-F46</f>
        <v>751335.5199999996</v>
      </c>
    </row>
    <row r="47" ht="18.75" thickTop="1"/>
    <row r="48" spans="1:7" ht="18">
      <c r="A48" s="3" t="s">
        <v>34</v>
      </c>
      <c r="B48" s="35" t="s">
        <v>46</v>
      </c>
      <c r="F48" s="3" t="s">
        <v>35</v>
      </c>
      <c r="G48" s="35"/>
    </row>
    <row r="49" spans="2:7" ht="18">
      <c r="B49" s="35"/>
      <c r="G49" s="35"/>
    </row>
    <row r="51" ht="18">
      <c r="A51" s="214"/>
    </row>
    <row r="52" spans="1:7" ht="18" customHeight="1">
      <c r="A52" s="36" t="s">
        <v>521</v>
      </c>
      <c r="B52" s="265" t="s">
        <v>476</v>
      </c>
      <c r="C52" s="266"/>
      <c r="D52" s="169"/>
      <c r="E52" s="169"/>
      <c r="F52" s="263" t="s">
        <v>85</v>
      </c>
      <c r="G52" s="263"/>
    </row>
    <row r="53" spans="1:7" ht="18" customHeight="1">
      <c r="A53" s="80" t="s">
        <v>429</v>
      </c>
      <c r="B53" s="262" t="s">
        <v>477</v>
      </c>
      <c r="C53" s="262"/>
      <c r="D53" s="170"/>
      <c r="E53" s="170"/>
      <c r="F53" s="264" t="s">
        <v>97</v>
      </c>
      <c r="G53" s="264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52:G52"/>
    <mergeCell ref="B53:C53"/>
    <mergeCell ref="F53:G53"/>
    <mergeCell ref="B52:C52"/>
  </mergeCells>
  <printOptions/>
  <pageMargins left="0.23" right="0.23" top="0.55" bottom="0.25" header="0.33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9" max="4" man="1"/>
  </rowBreaks>
  <ignoredErrors>
    <ignoredError sqref="B24 B15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1:I81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6.28125" style="3" customWidth="1"/>
    <col min="2" max="2" width="15.7109375" style="3" customWidth="1"/>
    <col min="3" max="5" width="18.28125" style="56" customWidth="1"/>
    <col min="6" max="6" width="18.28125" style="3" customWidth="1"/>
    <col min="7" max="7" width="17.140625" style="3" customWidth="1"/>
    <col min="8" max="8" width="14.421875" style="0" bestFit="1" customWidth="1"/>
    <col min="9" max="9" width="14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70</v>
      </c>
      <c r="B5" s="2"/>
      <c r="C5" s="52"/>
      <c r="D5" s="52"/>
      <c r="E5" s="5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6.5" customHeight="1" thickTop="1">
      <c r="A10" s="5" t="s">
        <v>0</v>
      </c>
      <c r="B10" s="63"/>
      <c r="C10" s="179"/>
      <c r="D10" s="179"/>
      <c r="E10" s="179"/>
      <c r="F10" s="63"/>
      <c r="G10" s="7"/>
    </row>
    <row r="11" spans="1:7" ht="16.5" customHeight="1">
      <c r="A11" s="1" t="s">
        <v>1</v>
      </c>
      <c r="B11" s="176"/>
      <c r="C11" s="180"/>
      <c r="D11" s="180"/>
      <c r="E11" s="180"/>
      <c r="F11" s="59"/>
      <c r="G11" s="11"/>
    </row>
    <row r="12" spans="1:7" ht="16.5" customHeight="1">
      <c r="A12" s="1" t="s">
        <v>2</v>
      </c>
      <c r="B12" s="30"/>
      <c r="C12" s="180"/>
      <c r="D12" s="180"/>
      <c r="E12" s="180"/>
      <c r="F12" s="30"/>
      <c r="G12" s="14"/>
    </row>
    <row r="13" spans="1:8" ht="16.5" customHeight="1">
      <c r="A13" s="96" t="s">
        <v>91</v>
      </c>
      <c r="B13" s="126" t="s">
        <v>168</v>
      </c>
      <c r="C13" s="30">
        <v>14805453.02</v>
      </c>
      <c r="D13" s="30">
        <v>6749916</v>
      </c>
      <c r="E13" s="30">
        <f>F13-D13</f>
        <v>11656680</v>
      </c>
      <c r="F13" s="30">
        <v>18406596</v>
      </c>
      <c r="G13" s="14">
        <f>'[3]GSD'!$E$105</f>
        <v>18238992</v>
      </c>
      <c r="H13" s="155" t="s">
        <v>475</v>
      </c>
    </row>
    <row r="14" spans="1:7" ht="16.5" customHeight="1">
      <c r="A14" s="96" t="s">
        <v>273</v>
      </c>
      <c r="B14" s="126" t="s">
        <v>169</v>
      </c>
      <c r="C14" s="30">
        <v>929712</v>
      </c>
      <c r="D14" s="30">
        <v>464856</v>
      </c>
      <c r="E14" s="30">
        <f>F14-D14</f>
        <v>464856</v>
      </c>
      <c r="F14" s="30">
        <v>929712</v>
      </c>
      <c r="G14" s="14">
        <f>'[3]GSD'!$E$106</f>
        <v>929712</v>
      </c>
    </row>
    <row r="15" spans="1:7" ht="16.5" customHeight="1">
      <c r="A15" s="1" t="s">
        <v>3</v>
      </c>
      <c r="B15" s="39"/>
      <c r="C15" s="30"/>
      <c r="D15" s="30"/>
      <c r="E15" s="30"/>
      <c r="F15" s="30"/>
      <c r="G15" s="14"/>
    </row>
    <row r="16" spans="1:7" ht="16.5" customHeight="1">
      <c r="A16" s="96" t="s">
        <v>4</v>
      </c>
      <c r="B16" s="126" t="s">
        <v>170</v>
      </c>
      <c r="C16" s="30">
        <v>1934062.08</v>
      </c>
      <c r="D16" s="30">
        <v>957000</v>
      </c>
      <c r="E16" s="30">
        <f aca="true" t="shared" si="0" ref="E16:E22">F16-D16</f>
        <v>1275000</v>
      </c>
      <c r="F16" s="30">
        <v>2232000</v>
      </c>
      <c r="G16" s="14">
        <f>'[3]GSD'!$K$107</f>
        <v>2232000</v>
      </c>
    </row>
    <row r="17" spans="1:7" ht="16.5" customHeight="1">
      <c r="A17" s="96" t="s">
        <v>5</v>
      </c>
      <c r="B17" s="126" t="s">
        <v>171</v>
      </c>
      <c r="C17" s="30">
        <v>192000</v>
      </c>
      <c r="D17" s="30">
        <v>46000</v>
      </c>
      <c r="E17" s="30">
        <f t="shared" si="0"/>
        <v>248000</v>
      </c>
      <c r="F17" s="30">
        <v>294000</v>
      </c>
      <c r="G17" s="14">
        <f>'[3]GSD'!$F$107/2</f>
        <v>192000</v>
      </c>
    </row>
    <row r="18" spans="1:7" ht="16.5" customHeight="1">
      <c r="A18" s="96" t="s">
        <v>6</v>
      </c>
      <c r="B18" s="126" t="s">
        <v>172</v>
      </c>
      <c r="C18" s="30">
        <v>192000</v>
      </c>
      <c r="D18" s="30">
        <v>46000</v>
      </c>
      <c r="E18" s="30">
        <f t="shared" si="0"/>
        <v>248000</v>
      </c>
      <c r="F18" s="30">
        <v>294000</v>
      </c>
      <c r="G18" s="14">
        <f>'[3]GSD'!$F$107/2</f>
        <v>192000</v>
      </c>
    </row>
    <row r="19" spans="1:7" ht="16.5" customHeight="1">
      <c r="A19" s="96" t="s">
        <v>7</v>
      </c>
      <c r="B19" s="126" t="s">
        <v>173</v>
      </c>
      <c r="C19" s="30">
        <v>480000</v>
      </c>
      <c r="D19" s="30">
        <v>468000</v>
      </c>
      <c r="E19" s="30">
        <f t="shared" si="0"/>
        <v>90000</v>
      </c>
      <c r="F19" s="30">
        <v>558000</v>
      </c>
      <c r="G19" s="14">
        <f>'[3]GSD'!$O$107</f>
        <v>558000</v>
      </c>
    </row>
    <row r="20" spans="1:7" ht="16.5" customHeight="1">
      <c r="A20" s="96" t="s">
        <v>10</v>
      </c>
      <c r="B20" s="126" t="s">
        <v>175</v>
      </c>
      <c r="C20" s="30">
        <v>1318881.9</v>
      </c>
      <c r="D20" s="30">
        <v>0</v>
      </c>
      <c r="E20" s="30">
        <f t="shared" si="0"/>
        <v>1611359</v>
      </c>
      <c r="F20" s="30">
        <v>1611359</v>
      </c>
      <c r="G20" s="14">
        <f>'[3]GSD'!$M$107</f>
        <v>1597392</v>
      </c>
    </row>
    <row r="21" spans="1:7" ht="16.5" customHeight="1">
      <c r="A21" s="96" t="s">
        <v>9</v>
      </c>
      <c r="B21" s="126" t="s">
        <v>176</v>
      </c>
      <c r="C21" s="30">
        <v>406500</v>
      </c>
      <c r="D21" s="30">
        <v>0</v>
      </c>
      <c r="E21" s="30">
        <f t="shared" si="0"/>
        <v>465000</v>
      </c>
      <c r="F21" s="30">
        <v>465000</v>
      </c>
      <c r="G21" s="14">
        <f>'[3]GSD'!$N$107</f>
        <v>465000</v>
      </c>
    </row>
    <row r="22" spans="1:7" ht="18">
      <c r="A22" s="96" t="s">
        <v>267</v>
      </c>
      <c r="B22" s="126" t="s">
        <v>177</v>
      </c>
      <c r="C22" s="30">
        <v>1312820</v>
      </c>
      <c r="D22" s="30">
        <v>1176120</v>
      </c>
      <c r="E22" s="30">
        <f t="shared" si="0"/>
        <v>435239</v>
      </c>
      <c r="F22" s="30">
        <v>1611359</v>
      </c>
      <c r="G22" s="14">
        <f>'[3]GSD'!$L$107</f>
        <v>1597392</v>
      </c>
    </row>
    <row r="23" spans="1:7" ht="16.5" customHeight="1">
      <c r="A23" s="1" t="s">
        <v>48</v>
      </c>
      <c r="B23" s="39"/>
      <c r="C23" s="30"/>
      <c r="D23" s="30"/>
      <c r="E23" s="30"/>
      <c r="F23" s="30"/>
      <c r="G23" s="14"/>
    </row>
    <row r="24" spans="1:7" ht="16.5" customHeight="1">
      <c r="A24" s="96" t="s">
        <v>178</v>
      </c>
      <c r="B24" s="126" t="s">
        <v>179</v>
      </c>
      <c r="C24" s="30">
        <v>1888030.96</v>
      </c>
      <c r="D24" s="30">
        <v>865772.64</v>
      </c>
      <c r="E24" s="30">
        <f>F24-D24</f>
        <v>1454584.3199999998</v>
      </c>
      <c r="F24" s="30">
        <v>2320356.96</v>
      </c>
      <c r="G24" s="14">
        <f>'[3]GSD'!$G$107</f>
        <v>2300244.4800000004</v>
      </c>
    </row>
    <row r="25" spans="1:7" ht="16.5" customHeight="1">
      <c r="A25" s="96" t="s">
        <v>11</v>
      </c>
      <c r="B25" s="126" t="s">
        <v>182</v>
      </c>
      <c r="C25" s="30">
        <v>97600</v>
      </c>
      <c r="D25" s="30">
        <v>47800</v>
      </c>
      <c r="E25" s="30">
        <f>F25-D25</f>
        <v>338926.16</v>
      </c>
      <c r="F25" s="30">
        <v>386726.16</v>
      </c>
      <c r="G25" s="14">
        <f>'[3]GSD'!$H$107</f>
        <v>383374.0800000001</v>
      </c>
    </row>
    <row r="26" spans="1:8" ht="16.5" customHeight="1">
      <c r="A26" s="96" t="s">
        <v>12</v>
      </c>
      <c r="B26" s="126" t="s">
        <v>183</v>
      </c>
      <c r="C26" s="30">
        <v>219228.34</v>
      </c>
      <c r="D26" s="30">
        <v>104659.11</v>
      </c>
      <c r="E26" s="30">
        <f>F26-D26</f>
        <v>185386.89</v>
      </c>
      <c r="F26" s="30">
        <v>290046</v>
      </c>
      <c r="G26" s="14">
        <f>'[3]GSD'!$I$107</f>
        <v>375970.0800000001</v>
      </c>
      <c r="H26" s="149">
        <f>G26-F26</f>
        <v>85924.08000000007</v>
      </c>
    </row>
    <row r="27" spans="1:7" ht="16.5" customHeight="1" thickBot="1">
      <c r="A27" s="135" t="s">
        <v>181</v>
      </c>
      <c r="B27" s="127" t="s">
        <v>184</v>
      </c>
      <c r="C27" s="30">
        <v>96800</v>
      </c>
      <c r="D27" s="21">
        <v>47800</v>
      </c>
      <c r="E27" s="30">
        <f>F27-D27</f>
        <v>63800</v>
      </c>
      <c r="F27" s="21">
        <v>111600</v>
      </c>
      <c r="G27" s="22">
        <f>'[3]GSD'!$J$107</f>
        <v>111600</v>
      </c>
    </row>
    <row r="28" spans="1:9" ht="19.5" thickBot="1" thickTop="1">
      <c r="A28" s="23" t="s">
        <v>13</v>
      </c>
      <c r="B28" s="24"/>
      <c r="C28" s="137">
        <f>SUM(C13:C27)</f>
        <v>23873088.3</v>
      </c>
      <c r="D28" s="137">
        <f>SUM(D13:D27)</f>
        <v>10973923.75</v>
      </c>
      <c r="E28" s="137">
        <f>SUM(E13:E27)</f>
        <v>18536831.37</v>
      </c>
      <c r="F28" s="137">
        <f>SUM(F13:F27)</f>
        <v>29510755.12</v>
      </c>
      <c r="G28" s="137">
        <f>SUM(G13:G27)</f>
        <v>29173676.64</v>
      </c>
      <c r="H28" s="61">
        <f>F28-G28</f>
        <v>337078.48000000045</v>
      </c>
      <c r="I28" s="61"/>
    </row>
    <row r="29" spans="1:8" ht="18.75" thickTop="1">
      <c r="A29" s="26" t="s">
        <v>272</v>
      </c>
      <c r="B29" s="27"/>
      <c r="C29" s="55"/>
      <c r="D29" s="55"/>
      <c r="E29" s="55"/>
      <c r="F29" s="130"/>
      <c r="G29" s="7"/>
      <c r="H29" s="61"/>
    </row>
    <row r="30" spans="1:8" ht="16.5" customHeight="1">
      <c r="A30" s="16" t="s">
        <v>15</v>
      </c>
      <c r="B30" s="27" t="s">
        <v>187</v>
      </c>
      <c r="C30" s="30">
        <v>0</v>
      </c>
      <c r="D30" s="13">
        <v>0</v>
      </c>
      <c r="E30" s="30">
        <f aca="true" t="shared" si="1" ref="E30:E47">F30-D30</f>
        <v>0</v>
      </c>
      <c r="F30" s="30">
        <v>0</v>
      </c>
      <c r="G30" s="15">
        <v>0</v>
      </c>
      <c r="H30" s="154"/>
    </row>
    <row r="31" spans="1:7" ht="16.5" customHeight="1">
      <c r="A31" s="16" t="s">
        <v>16</v>
      </c>
      <c r="B31" s="17" t="s">
        <v>218</v>
      </c>
      <c r="C31" s="30">
        <v>3652565.87</v>
      </c>
      <c r="D31" s="30">
        <v>2483180.07</v>
      </c>
      <c r="E31" s="30">
        <f t="shared" si="1"/>
        <v>3516819.93</v>
      </c>
      <c r="F31" s="30">
        <v>6000000</v>
      </c>
      <c r="G31" s="15">
        <v>6000000</v>
      </c>
    </row>
    <row r="32" spans="1:7" ht="16.5" customHeight="1">
      <c r="A32" s="16" t="s">
        <v>188</v>
      </c>
      <c r="B32" s="17" t="s">
        <v>189</v>
      </c>
      <c r="C32" s="30">
        <v>5842962.52</v>
      </c>
      <c r="D32" s="30">
        <v>2795668.19</v>
      </c>
      <c r="E32" s="30">
        <f t="shared" si="1"/>
        <v>9204331.81</v>
      </c>
      <c r="F32" s="30">
        <v>12000000</v>
      </c>
      <c r="G32" s="15">
        <v>10000000</v>
      </c>
    </row>
    <row r="33" spans="1:7" ht="16.5" customHeight="1">
      <c r="A33" s="16" t="s">
        <v>190</v>
      </c>
      <c r="B33" s="17" t="s">
        <v>191</v>
      </c>
      <c r="C33" s="30">
        <v>3946700.85</v>
      </c>
      <c r="D33" s="30">
        <v>1479163.5</v>
      </c>
      <c r="E33" s="30">
        <f t="shared" si="1"/>
        <v>3520836.5</v>
      </c>
      <c r="F33" s="30">
        <f>3000000+2000000</f>
        <v>5000000</v>
      </c>
      <c r="G33" s="15">
        <f>6000000</f>
        <v>6000000</v>
      </c>
    </row>
    <row r="34" spans="1:7" ht="16.5" customHeight="1">
      <c r="A34" s="16" t="s">
        <v>139</v>
      </c>
      <c r="B34" s="17" t="s">
        <v>229</v>
      </c>
      <c r="C34" s="30">
        <v>3459224.26</v>
      </c>
      <c r="D34" s="30">
        <v>3181490.03</v>
      </c>
      <c r="E34" s="30">
        <f t="shared" si="1"/>
        <v>8898509.97</v>
      </c>
      <c r="F34" s="30">
        <v>12080000</v>
      </c>
      <c r="G34" s="15">
        <v>10000000</v>
      </c>
    </row>
    <row r="35" spans="1:7" ht="16.5" customHeight="1">
      <c r="A35" s="16" t="s">
        <v>140</v>
      </c>
      <c r="B35" s="17" t="s">
        <v>230</v>
      </c>
      <c r="C35" s="30">
        <v>8210868.27</v>
      </c>
      <c r="D35" s="30">
        <v>21312404.01</v>
      </c>
      <c r="E35" s="30">
        <f t="shared" si="1"/>
        <v>34687595.989999995</v>
      </c>
      <c r="F35" s="30">
        <v>56000000</v>
      </c>
      <c r="G35" s="15">
        <v>65000000</v>
      </c>
    </row>
    <row r="36" spans="1:7" ht="16.5" customHeight="1">
      <c r="A36" s="16" t="s">
        <v>219</v>
      </c>
      <c r="B36" s="17" t="s">
        <v>220</v>
      </c>
      <c r="C36" s="30">
        <v>0</v>
      </c>
      <c r="D36" s="30">
        <v>0</v>
      </c>
      <c r="E36" s="30">
        <f t="shared" si="1"/>
        <v>10000</v>
      </c>
      <c r="F36" s="30">
        <v>10000</v>
      </c>
      <c r="G36" s="15">
        <v>10000</v>
      </c>
    </row>
    <row r="37" spans="1:7" ht="16.5" customHeight="1">
      <c r="A37" s="16" t="s">
        <v>231</v>
      </c>
      <c r="B37" s="17" t="s">
        <v>193</v>
      </c>
      <c r="C37" s="30">
        <v>1156168.62</v>
      </c>
      <c r="D37" s="30">
        <v>1519465.86</v>
      </c>
      <c r="E37" s="30">
        <f t="shared" si="1"/>
        <v>2260534.1399999997</v>
      </c>
      <c r="F37" s="30">
        <v>3780000</v>
      </c>
      <c r="G37" s="15">
        <v>4000000</v>
      </c>
    </row>
    <row r="38" spans="1:7" s="76" customFormat="1" ht="15.75" customHeight="1">
      <c r="A38" s="96" t="s">
        <v>194</v>
      </c>
      <c r="B38" s="97" t="s">
        <v>195</v>
      </c>
      <c r="C38" s="30">
        <v>1441354.71</v>
      </c>
      <c r="D38" s="30">
        <v>1299763.85</v>
      </c>
      <c r="E38" s="30">
        <f t="shared" si="1"/>
        <v>1700236.15</v>
      </c>
      <c r="F38" s="30">
        <v>3000000</v>
      </c>
      <c r="G38" s="15">
        <v>4000000</v>
      </c>
    </row>
    <row r="39" spans="1:7" ht="16.5" customHeight="1">
      <c r="A39" s="16" t="s">
        <v>132</v>
      </c>
      <c r="B39" s="17" t="s">
        <v>261</v>
      </c>
      <c r="C39" s="30">
        <v>2686369.76</v>
      </c>
      <c r="D39" s="30">
        <v>1698306.84</v>
      </c>
      <c r="E39" s="30">
        <f t="shared" si="1"/>
        <v>4541693.16</v>
      </c>
      <c r="F39" s="30">
        <v>6240000</v>
      </c>
      <c r="G39" s="15">
        <v>6720000</v>
      </c>
    </row>
    <row r="40" spans="1:7" ht="16.5" customHeight="1">
      <c r="A40" s="16" t="s">
        <v>259</v>
      </c>
      <c r="B40" s="17" t="s">
        <v>260</v>
      </c>
      <c r="C40" s="30">
        <v>1874065.39</v>
      </c>
      <c r="D40" s="30">
        <v>952252.43</v>
      </c>
      <c r="E40" s="30">
        <f t="shared" si="1"/>
        <v>1747747.5699999998</v>
      </c>
      <c r="F40" s="30">
        <v>2700000</v>
      </c>
      <c r="G40" s="15">
        <v>2700000</v>
      </c>
    </row>
    <row r="41" spans="1:7" ht="16.5" customHeight="1">
      <c r="A41" s="16" t="s">
        <v>237</v>
      </c>
      <c r="B41" s="17" t="s">
        <v>235</v>
      </c>
      <c r="C41" s="30">
        <v>0</v>
      </c>
      <c r="D41" s="30">
        <v>0</v>
      </c>
      <c r="E41" s="30">
        <f>F41-D41</f>
        <v>5000000</v>
      </c>
      <c r="F41" s="30">
        <v>5000000</v>
      </c>
      <c r="G41" s="15">
        <v>0</v>
      </c>
    </row>
    <row r="42" spans="1:7" ht="16.5" customHeight="1">
      <c r="A42" s="16" t="s">
        <v>236</v>
      </c>
      <c r="B42" s="17" t="s">
        <v>225</v>
      </c>
      <c r="C42" s="30">
        <v>1119376.5</v>
      </c>
      <c r="D42" s="30">
        <v>624227.5</v>
      </c>
      <c r="E42" s="30">
        <f t="shared" si="1"/>
        <v>2375772.5</v>
      </c>
      <c r="F42" s="30">
        <v>3000000</v>
      </c>
      <c r="G42" s="15">
        <f>1000000+480000</f>
        <v>1480000</v>
      </c>
    </row>
    <row r="43" spans="1:7" ht="16.5" customHeight="1">
      <c r="A43" s="16" t="s">
        <v>214</v>
      </c>
      <c r="B43" s="17" t="s">
        <v>215</v>
      </c>
      <c r="C43" s="30">
        <v>1512976.68</v>
      </c>
      <c r="D43" s="30">
        <v>769582.34</v>
      </c>
      <c r="E43" s="30">
        <f t="shared" si="1"/>
        <v>2230417.66</v>
      </c>
      <c r="F43" s="30">
        <v>3000000</v>
      </c>
      <c r="G43" s="15">
        <f>1500000</f>
        <v>1500000</v>
      </c>
    </row>
    <row r="44" spans="1:7" ht="16.5" customHeight="1">
      <c r="A44" s="16" t="s">
        <v>238</v>
      </c>
      <c r="B44" s="17" t="s">
        <v>213</v>
      </c>
      <c r="C44" s="30">
        <v>3805140</v>
      </c>
      <c r="D44" s="30">
        <v>3360080</v>
      </c>
      <c r="E44" s="30">
        <f t="shared" si="1"/>
        <v>1639920</v>
      </c>
      <c r="F44" s="30">
        <v>5000000</v>
      </c>
      <c r="G44" s="15">
        <f>5000000</f>
        <v>5000000</v>
      </c>
    </row>
    <row r="45" spans="1:7" ht="16.5" customHeight="1">
      <c r="A45" s="38" t="s">
        <v>49</v>
      </c>
      <c r="B45" s="17" t="s">
        <v>239</v>
      </c>
      <c r="C45" s="30">
        <v>0</v>
      </c>
      <c r="D45" s="30">
        <v>0</v>
      </c>
      <c r="E45" s="30">
        <f t="shared" si="1"/>
        <v>150000</v>
      </c>
      <c r="F45" s="30">
        <v>150000</v>
      </c>
      <c r="G45" s="15">
        <v>150000</v>
      </c>
    </row>
    <row r="46" spans="1:7" ht="16.5" customHeight="1">
      <c r="A46" s="16" t="s">
        <v>149</v>
      </c>
      <c r="B46" s="39" t="s">
        <v>240</v>
      </c>
      <c r="C46" s="30">
        <v>13685</v>
      </c>
      <c r="D46" s="30">
        <v>0</v>
      </c>
      <c r="E46" s="30">
        <f t="shared" si="1"/>
        <v>50000</v>
      </c>
      <c r="F46" s="30">
        <v>50000</v>
      </c>
      <c r="G46" s="15">
        <v>100000</v>
      </c>
    </row>
    <row r="47" spans="1:7" s="76" customFormat="1" ht="15.75" customHeight="1">
      <c r="A47" s="96" t="s">
        <v>296</v>
      </c>
      <c r="B47" s="17" t="s">
        <v>297</v>
      </c>
      <c r="C47" s="30">
        <v>191646.08</v>
      </c>
      <c r="D47" s="30">
        <v>75129.05</v>
      </c>
      <c r="E47" s="30">
        <f t="shared" si="1"/>
        <v>324870.95</v>
      </c>
      <c r="F47" s="30">
        <v>400000</v>
      </c>
      <c r="G47" s="15">
        <v>500000</v>
      </c>
    </row>
    <row r="48" spans="1:7" ht="16.5" customHeight="1">
      <c r="A48" s="16" t="s">
        <v>22</v>
      </c>
      <c r="B48" s="17" t="s">
        <v>241</v>
      </c>
      <c r="C48" s="30">
        <v>8970536.07</v>
      </c>
      <c r="D48" s="30">
        <v>4898494.75</v>
      </c>
      <c r="E48" s="30">
        <f>F48-D48</f>
        <v>4101505.25</v>
      </c>
      <c r="F48" s="30">
        <f>2000000+7000000</f>
        <v>9000000</v>
      </c>
      <c r="G48" s="15">
        <v>10000000</v>
      </c>
    </row>
    <row r="49" spans="1:7" ht="16.5" customHeight="1" thickBot="1">
      <c r="A49" s="16" t="s">
        <v>79</v>
      </c>
      <c r="B49" s="17" t="s">
        <v>198</v>
      </c>
      <c r="C49" s="30">
        <v>0</v>
      </c>
      <c r="D49" s="30">
        <v>0</v>
      </c>
      <c r="E49" s="30">
        <f>F49-D49</f>
        <v>30000</v>
      </c>
      <c r="F49" s="21">
        <v>30000</v>
      </c>
      <c r="G49" s="15">
        <v>30000</v>
      </c>
    </row>
    <row r="50" spans="1:7" ht="19.5" thickBot="1" thickTop="1">
      <c r="A50" s="23" t="s">
        <v>24</v>
      </c>
      <c r="B50" s="25"/>
      <c r="C50" s="137">
        <f>SUM(C30:C49)</f>
        <v>47883640.58</v>
      </c>
      <c r="D50" s="137">
        <f>SUM(D30:D49)</f>
        <v>46449208.42</v>
      </c>
      <c r="E50" s="137">
        <f>SUM(E30:E49)</f>
        <v>85990791.57999998</v>
      </c>
      <c r="F50" s="137">
        <f>SUM(F30:F49)</f>
        <v>132440000</v>
      </c>
      <c r="G50" s="137">
        <f>SUM(G30:G49)</f>
        <v>133190000</v>
      </c>
    </row>
    <row r="51" spans="1:7" ht="18.75" thickTop="1">
      <c r="A51" s="26" t="s">
        <v>28</v>
      </c>
      <c r="B51" s="32"/>
      <c r="C51" s="55"/>
      <c r="D51" s="55"/>
      <c r="E51" s="55"/>
      <c r="F51" s="130"/>
      <c r="G51" s="41"/>
    </row>
    <row r="52" spans="1:7" ht="16.5" customHeight="1">
      <c r="A52" s="33" t="s">
        <v>29</v>
      </c>
      <c r="B52" s="34" t="s">
        <v>206</v>
      </c>
      <c r="C52" s="30">
        <v>3903312.4</v>
      </c>
      <c r="D52" s="30">
        <v>27864.35</v>
      </c>
      <c r="E52" s="30">
        <f aca="true" t="shared" si="2" ref="E52:E57">F52-D52</f>
        <v>2972135.65</v>
      </c>
      <c r="F52" s="30">
        <v>3000000</v>
      </c>
      <c r="G52" s="15">
        <v>3000000</v>
      </c>
    </row>
    <row r="53" spans="1:7" ht="16.5" customHeight="1">
      <c r="A53" s="16" t="s">
        <v>44</v>
      </c>
      <c r="B53" s="40" t="s">
        <v>208</v>
      </c>
      <c r="C53" s="30">
        <v>0</v>
      </c>
      <c r="D53" s="30">
        <v>0</v>
      </c>
      <c r="E53" s="30">
        <f t="shared" si="2"/>
        <v>200000</v>
      </c>
      <c r="F53" s="30">
        <v>200000</v>
      </c>
      <c r="G53" s="15">
        <v>500000</v>
      </c>
    </row>
    <row r="54" spans="1:7" ht="16.5" customHeight="1">
      <c r="A54" s="16" t="s">
        <v>525</v>
      </c>
      <c r="B54" s="40" t="s">
        <v>526</v>
      </c>
      <c r="C54" s="30">
        <v>0</v>
      </c>
      <c r="D54" s="30">
        <v>0</v>
      </c>
      <c r="E54" s="30">
        <f t="shared" si="2"/>
        <v>0</v>
      </c>
      <c r="F54" s="30">
        <v>0</v>
      </c>
      <c r="G54" s="15">
        <v>250000</v>
      </c>
    </row>
    <row r="55" spans="1:7" ht="16.5" customHeight="1">
      <c r="A55" s="16" t="s">
        <v>45</v>
      </c>
      <c r="B55" s="40" t="s">
        <v>254</v>
      </c>
      <c r="C55" s="30">
        <v>191937</v>
      </c>
      <c r="D55" s="30">
        <v>0</v>
      </c>
      <c r="E55" s="30">
        <f t="shared" si="2"/>
        <v>200000</v>
      </c>
      <c r="F55" s="30">
        <v>200000</v>
      </c>
      <c r="G55" s="15">
        <v>200000</v>
      </c>
    </row>
    <row r="56" spans="1:8" ht="18">
      <c r="A56" s="16" t="s">
        <v>31</v>
      </c>
      <c r="B56" s="40" t="s">
        <v>211</v>
      </c>
      <c r="C56" s="30">
        <v>1600000</v>
      </c>
      <c r="D56" s="30">
        <v>0</v>
      </c>
      <c r="E56" s="30">
        <f t="shared" si="2"/>
        <v>0</v>
      </c>
      <c r="F56" s="30">
        <v>0</v>
      </c>
      <c r="G56" s="15">
        <v>0</v>
      </c>
      <c r="H56" s="15">
        <f>12000000+1361612+689457.7-10400000</f>
        <v>3651069.6999999993</v>
      </c>
    </row>
    <row r="57" spans="1:8" ht="16.5" customHeight="1" thickBot="1">
      <c r="A57" s="33" t="s">
        <v>77</v>
      </c>
      <c r="B57" s="34" t="s">
        <v>205</v>
      </c>
      <c r="C57" s="30">
        <v>45640</v>
      </c>
      <c r="D57" s="30">
        <v>251254</v>
      </c>
      <c r="E57" s="30">
        <f t="shared" si="2"/>
        <v>248746</v>
      </c>
      <c r="F57" s="21">
        <v>500000</v>
      </c>
      <c r="G57" s="15">
        <v>1500000</v>
      </c>
      <c r="H57" s="61"/>
    </row>
    <row r="58" spans="1:7" ht="19.5" thickBot="1" thickTop="1">
      <c r="A58" s="23" t="s">
        <v>32</v>
      </c>
      <c r="B58" s="25"/>
      <c r="C58" s="137">
        <f>SUM(C52:C57)</f>
        <v>5740889.4</v>
      </c>
      <c r="D58" s="137">
        <f>SUM(D52:D57)</f>
        <v>279118.35</v>
      </c>
      <c r="E58" s="137">
        <f>SUM(E52:E57)</f>
        <v>3620881.65</v>
      </c>
      <c r="F58" s="137">
        <f>SUM(F52:F57)</f>
        <v>3900000</v>
      </c>
      <c r="G58" s="137">
        <f>SUM(G52:G57)</f>
        <v>5450000</v>
      </c>
    </row>
    <row r="59" spans="1:8" ht="19.5" thickBot="1" thickTop="1">
      <c r="A59" s="23" t="s">
        <v>33</v>
      </c>
      <c r="B59" s="25"/>
      <c r="C59" s="137">
        <f>C58+C50+C28</f>
        <v>77497618.28</v>
      </c>
      <c r="D59" s="137">
        <f>D58+D50+D28</f>
        <v>57702250.52</v>
      </c>
      <c r="E59" s="137">
        <f>E58+E50+E28</f>
        <v>108148504.6</v>
      </c>
      <c r="F59" s="137">
        <f>F58+F50+F28</f>
        <v>165850755.12</v>
      </c>
      <c r="G59" s="137">
        <f>G58+G50+G28</f>
        <v>167813676.64</v>
      </c>
      <c r="H59" s="61">
        <f>G59-F59</f>
        <v>1962921.519999981</v>
      </c>
    </row>
    <row r="60" ht="14.25" customHeight="1" thickTop="1"/>
    <row r="61" spans="1:7" ht="18">
      <c r="A61" s="3" t="s">
        <v>34</v>
      </c>
      <c r="B61" s="35" t="s">
        <v>46</v>
      </c>
      <c r="F61" s="56" t="s">
        <v>35</v>
      </c>
      <c r="G61" s="35"/>
    </row>
    <row r="62" ht="9" customHeight="1"/>
    <row r="63" ht="15" customHeight="1"/>
    <row r="65" spans="1:7" ht="18" customHeight="1">
      <c r="A65" s="36" t="s">
        <v>384</v>
      </c>
      <c r="B65" s="265" t="s">
        <v>476</v>
      </c>
      <c r="C65" s="266"/>
      <c r="D65" s="169"/>
      <c r="E65" s="169"/>
      <c r="F65" s="263" t="s">
        <v>85</v>
      </c>
      <c r="G65" s="263"/>
    </row>
    <row r="66" spans="1:7" ht="18" customHeight="1">
      <c r="A66" s="4" t="s">
        <v>385</v>
      </c>
      <c r="B66" s="262" t="s">
        <v>477</v>
      </c>
      <c r="C66" s="262"/>
      <c r="D66" s="170"/>
      <c r="E66" s="170"/>
      <c r="F66" s="264" t="s">
        <v>97</v>
      </c>
      <c r="G66" s="264"/>
    </row>
    <row r="68" ht="18">
      <c r="F68" s="160"/>
    </row>
    <row r="78" spans="3:5" ht="18">
      <c r="C78" s="51"/>
      <c r="D78" s="51"/>
      <c r="E78" s="51"/>
    </row>
    <row r="79" spans="3:5" ht="18">
      <c r="C79" s="51"/>
      <c r="D79" s="51"/>
      <c r="E79" s="51"/>
    </row>
    <row r="80" spans="6:7" ht="18">
      <c r="F80" s="37"/>
      <c r="G80" s="37"/>
    </row>
    <row r="81" spans="6:7" ht="18">
      <c r="F81" s="35"/>
      <c r="G81" s="35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65:G65"/>
    <mergeCell ref="B66:C66"/>
    <mergeCell ref="F66:G66"/>
    <mergeCell ref="B65:C65"/>
  </mergeCells>
  <printOptions/>
  <pageMargins left="0.22" right="0.16" top="0.77" bottom="0.25" header="0.16" footer="0.25"/>
  <pageSetup horizontalDpi="300" verticalDpi="300" orientation="landscape" paperSize="9" scale="95" r:id="rId1"/>
  <headerFooter alignWithMargins="0">
    <oddFooter>&amp;CPage &amp;P of &amp;N</oddFooter>
  </headerFooter>
  <rowBreaks count="2" manualBreakCount="2">
    <brk id="28" max="4" man="1"/>
    <brk id="50" max="4" man="1"/>
  </rowBreaks>
  <ignoredErrors>
    <ignoredError sqref="B23 B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48"/>
  <sheetViews>
    <sheetView view="pageBreakPreview" zoomScale="80" zoomScaleNormal="80" zoomScaleSheetLayoutView="80" zoomScalePageLayoutView="0" workbookViewId="0" topLeftCell="A1">
      <selection activeCell="B61" sqref="B61"/>
    </sheetView>
  </sheetViews>
  <sheetFormatPr defaultColWidth="9.140625" defaultRowHeight="12.75"/>
  <cols>
    <col min="1" max="1" width="65.57421875" style="3" customWidth="1"/>
    <col min="2" max="2" width="15.7109375" style="3" customWidth="1"/>
    <col min="3" max="7" width="18.28125" style="3" customWidth="1"/>
    <col min="8" max="8" width="15.710937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365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3"/>
      <c r="G10" s="8"/>
    </row>
    <row r="11" spans="1:7" ht="18">
      <c r="A11" s="1" t="s">
        <v>1</v>
      </c>
      <c r="B11" s="9"/>
      <c r="C11" s="59"/>
      <c r="D11" s="123"/>
      <c r="E11" s="123"/>
      <c r="F11" s="123"/>
      <c r="G11" s="12"/>
    </row>
    <row r="12" spans="1:7" ht="18">
      <c r="A12" s="1" t="s">
        <v>2</v>
      </c>
      <c r="B12" s="13"/>
      <c r="C12" s="30"/>
      <c r="D12" s="72"/>
      <c r="E12" s="72"/>
      <c r="F12" s="72"/>
      <c r="G12" s="15"/>
    </row>
    <row r="13" spans="1:7" ht="18">
      <c r="A13" s="96" t="s">
        <v>91</v>
      </c>
      <c r="B13" s="97" t="s">
        <v>168</v>
      </c>
      <c r="C13" s="30">
        <v>1460607.59</v>
      </c>
      <c r="D13" s="72">
        <v>878712</v>
      </c>
      <c r="E13" s="30">
        <f>F13-D13</f>
        <v>1079808</v>
      </c>
      <c r="F13" s="13">
        <v>1958520</v>
      </c>
      <c r="G13" s="14">
        <f>'[3]IAS'!$E$10</f>
        <v>1958520</v>
      </c>
    </row>
    <row r="14" spans="1:7" ht="18">
      <c r="A14" s="88" t="s">
        <v>3</v>
      </c>
      <c r="B14" s="97"/>
      <c r="C14" s="30"/>
      <c r="D14" s="72"/>
      <c r="E14" s="72"/>
      <c r="F14" s="13"/>
      <c r="G14" s="14"/>
    </row>
    <row r="15" spans="1:7" ht="18">
      <c r="A15" s="96" t="s">
        <v>4</v>
      </c>
      <c r="B15" s="97" t="s">
        <v>170</v>
      </c>
      <c r="C15" s="30">
        <v>79818.18</v>
      </c>
      <c r="D15" s="72">
        <v>48000</v>
      </c>
      <c r="E15" s="30">
        <f aca="true" t="shared" si="0" ref="E15:E21">F15-D15</f>
        <v>72000</v>
      </c>
      <c r="F15" s="13">
        <v>120000</v>
      </c>
      <c r="G15" s="14">
        <f>'[3]IAS'!$K$10</f>
        <v>120000</v>
      </c>
    </row>
    <row r="16" spans="1:7" ht="18">
      <c r="A16" s="96" t="s">
        <v>5</v>
      </c>
      <c r="B16" s="97" t="s">
        <v>171</v>
      </c>
      <c r="C16" s="30">
        <v>75000</v>
      </c>
      <c r="D16" s="72">
        <v>45000</v>
      </c>
      <c r="E16" s="30">
        <f t="shared" si="0"/>
        <v>45000</v>
      </c>
      <c r="F16" s="13">
        <v>90000</v>
      </c>
      <c r="G16" s="14">
        <f>'[3]IAS'!$F$10/2</f>
        <v>90000</v>
      </c>
    </row>
    <row r="17" spans="1:7" ht="18">
      <c r="A17" s="96" t="s">
        <v>6</v>
      </c>
      <c r="B17" s="97" t="s">
        <v>172</v>
      </c>
      <c r="C17" s="30">
        <v>75000</v>
      </c>
      <c r="D17" s="72">
        <v>45000</v>
      </c>
      <c r="E17" s="30">
        <f t="shared" si="0"/>
        <v>45000</v>
      </c>
      <c r="F17" s="13">
        <v>90000</v>
      </c>
      <c r="G17" s="14">
        <f>'[3]IAS'!$F$10/2</f>
        <v>90000</v>
      </c>
    </row>
    <row r="18" spans="1:7" ht="18">
      <c r="A18" s="96" t="s">
        <v>7</v>
      </c>
      <c r="B18" s="97" t="s">
        <v>173</v>
      </c>
      <c r="C18" s="30">
        <v>24000</v>
      </c>
      <c r="D18" s="72">
        <v>24000</v>
      </c>
      <c r="E18" s="30">
        <f t="shared" si="0"/>
        <v>6000</v>
      </c>
      <c r="F18" s="13">
        <v>30000</v>
      </c>
      <c r="G18" s="14">
        <f>'[3]IAS'!$O$10</f>
        <v>30000</v>
      </c>
    </row>
    <row r="19" spans="1:7" ht="18">
      <c r="A19" s="96" t="s">
        <v>10</v>
      </c>
      <c r="B19" s="97" t="s">
        <v>175</v>
      </c>
      <c r="C19" s="30">
        <v>146452</v>
      </c>
      <c r="D19" s="72">
        <v>0</v>
      </c>
      <c r="E19" s="30">
        <f t="shared" si="0"/>
        <v>163210</v>
      </c>
      <c r="F19" s="13">
        <v>163210</v>
      </c>
      <c r="G19" s="14">
        <f>'[3]IAS'!$M$10</f>
        <v>163210</v>
      </c>
    </row>
    <row r="20" spans="1:7" ht="18">
      <c r="A20" s="96" t="s">
        <v>9</v>
      </c>
      <c r="B20" s="97" t="s">
        <v>176</v>
      </c>
      <c r="C20" s="30">
        <v>20000</v>
      </c>
      <c r="D20" s="72">
        <v>0</v>
      </c>
      <c r="E20" s="30">
        <f t="shared" si="0"/>
        <v>25000</v>
      </c>
      <c r="F20" s="13">
        <v>25000</v>
      </c>
      <c r="G20" s="14">
        <f>'[3]IAS'!$N$10</f>
        <v>25000</v>
      </c>
    </row>
    <row r="21" spans="1:7" ht="18">
      <c r="A21" s="96" t="s">
        <v>267</v>
      </c>
      <c r="B21" s="97" t="s">
        <v>177</v>
      </c>
      <c r="C21" s="30">
        <v>113937</v>
      </c>
      <c r="D21" s="72">
        <v>146452</v>
      </c>
      <c r="E21" s="30">
        <f t="shared" si="0"/>
        <v>16758</v>
      </c>
      <c r="F21" s="13">
        <v>163210</v>
      </c>
      <c r="G21" s="14">
        <f>'[3]IAS'!$L$10</f>
        <v>163210</v>
      </c>
    </row>
    <row r="22" spans="1:7" ht="18">
      <c r="A22" s="88" t="s">
        <v>48</v>
      </c>
      <c r="B22" s="97"/>
      <c r="C22" s="30"/>
      <c r="D22" s="72"/>
      <c r="E22" s="72"/>
      <c r="F22" s="13"/>
      <c r="G22" s="14"/>
    </row>
    <row r="23" spans="1:7" ht="18">
      <c r="A23" s="96" t="s">
        <v>178</v>
      </c>
      <c r="B23" s="97" t="s">
        <v>179</v>
      </c>
      <c r="C23" s="30">
        <v>175175.49</v>
      </c>
      <c r="D23" s="72">
        <v>105445.44</v>
      </c>
      <c r="E23" s="30">
        <f>F23-D23</f>
        <v>129576.95999999999</v>
      </c>
      <c r="F23" s="13">
        <v>235022.4</v>
      </c>
      <c r="G23" s="14">
        <f>'[3]IAS'!$G$10</f>
        <v>235022.4</v>
      </c>
    </row>
    <row r="24" spans="1:7" ht="18">
      <c r="A24" s="96" t="s">
        <v>11</v>
      </c>
      <c r="B24" s="97" t="s">
        <v>182</v>
      </c>
      <c r="C24" s="30">
        <v>4000</v>
      </c>
      <c r="D24" s="72">
        <v>2400</v>
      </c>
      <c r="E24" s="30">
        <f>F24-D24</f>
        <v>36770.4</v>
      </c>
      <c r="F24" s="13">
        <v>39170.4</v>
      </c>
      <c r="G24" s="14">
        <f>'[3]IAS'!$H$10</f>
        <v>39170.399999999994</v>
      </c>
    </row>
    <row r="25" spans="1:8" ht="18">
      <c r="A25" s="96" t="s">
        <v>12</v>
      </c>
      <c r="B25" s="97" t="s">
        <v>183</v>
      </c>
      <c r="C25" s="30">
        <v>18457</v>
      </c>
      <c r="D25" s="72">
        <v>11074.2</v>
      </c>
      <c r="E25" s="30">
        <f>F25-D25</f>
        <v>18303.719999999998</v>
      </c>
      <c r="F25" s="13">
        <v>29377.92</v>
      </c>
      <c r="G25" s="14">
        <f>'[3]IAS'!$I$10</f>
        <v>38352.96</v>
      </c>
      <c r="H25" s="149">
        <f>G25-F25</f>
        <v>8975.04</v>
      </c>
    </row>
    <row r="26" spans="1:7" ht="18.75" thickBot="1">
      <c r="A26" s="98" t="s">
        <v>181</v>
      </c>
      <c r="B26" s="97" t="s">
        <v>184</v>
      </c>
      <c r="C26" s="30">
        <v>4000</v>
      </c>
      <c r="D26" s="73">
        <v>2400</v>
      </c>
      <c r="E26" s="30">
        <f>F26-D26</f>
        <v>3600</v>
      </c>
      <c r="F26" s="13">
        <v>6000</v>
      </c>
      <c r="G26" s="14">
        <f>'[3]IAS'!$J$10</f>
        <v>6000</v>
      </c>
    </row>
    <row r="27" spans="1:9" ht="19.5" thickBot="1" thickTop="1">
      <c r="A27" s="23" t="s">
        <v>13</v>
      </c>
      <c r="B27" s="24"/>
      <c r="C27" s="137">
        <f>SUM(C13:C26)</f>
        <v>2196447.26</v>
      </c>
      <c r="D27" s="137">
        <f>SUM(D13:D26)</f>
        <v>1308483.64</v>
      </c>
      <c r="E27" s="137">
        <f>SUM(E13:E26)</f>
        <v>1641027.0799999998</v>
      </c>
      <c r="F27" s="137">
        <f>SUM(F13:F26)</f>
        <v>2949510.7199999997</v>
      </c>
      <c r="G27" s="137">
        <f>SUM(G13:G26)</f>
        <v>2958485.76</v>
      </c>
      <c r="H27" s="65"/>
      <c r="I27" s="61"/>
    </row>
    <row r="28" spans="1:8" ht="18.75" thickTop="1">
      <c r="A28" s="26" t="s">
        <v>272</v>
      </c>
      <c r="B28" s="27"/>
      <c r="C28" s="28"/>
      <c r="D28" s="28"/>
      <c r="E28" s="28"/>
      <c r="F28" s="130"/>
      <c r="G28" s="7"/>
      <c r="H28" s="61"/>
    </row>
    <row r="29" spans="1:8" ht="18" hidden="1">
      <c r="A29" s="16" t="s">
        <v>14</v>
      </c>
      <c r="B29" s="17" t="s">
        <v>186</v>
      </c>
      <c r="C29" s="30">
        <v>0</v>
      </c>
      <c r="D29" s="30">
        <v>0</v>
      </c>
      <c r="E29" s="30">
        <f>F29-D29</f>
        <v>0</v>
      </c>
      <c r="F29" s="13">
        <v>0</v>
      </c>
      <c r="G29" s="14">
        <v>0</v>
      </c>
      <c r="H29" s="61"/>
    </row>
    <row r="30" spans="1:8" ht="18.75" thickBot="1">
      <c r="A30" s="96" t="s">
        <v>190</v>
      </c>
      <c r="B30" s="97" t="s">
        <v>191</v>
      </c>
      <c r="C30" s="30">
        <v>27635</v>
      </c>
      <c r="D30" s="30">
        <v>18100</v>
      </c>
      <c r="E30" s="30">
        <f>F30-D30</f>
        <v>81900</v>
      </c>
      <c r="F30" s="13">
        <v>100000</v>
      </c>
      <c r="G30" s="14">
        <v>10000</v>
      </c>
      <c r="H30" s="61"/>
    </row>
    <row r="31" spans="1:8" ht="19.5" thickBot="1" thickTop="1">
      <c r="A31" s="23" t="s">
        <v>24</v>
      </c>
      <c r="B31" s="25"/>
      <c r="C31" s="137">
        <f>SUM(C29:C30)</f>
        <v>27635</v>
      </c>
      <c r="D31" s="137">
        <f>SUM(D29:D30)</f>
        <v>18100</v>
      </c>
      <c r="E31" s="137">
        <f>SUM(E29:E30)</f>
        <v>81900</v>
      </c>
      <c r="F31" s="137">
        <f>SUM(F29:F30)</f>
        <v>100000</v>
      </c>
      <c r="G31" s="137">
        <f>SUM(G29:G30)</f>
        <v>10000</v>
      </c>
      <c r="H31" s="156"/>
    </row>
    <row r="32" spans="1:7" ht="18.75" thickTop="1">
      <c r="A32" s="26" t="s">
        <v>28</v>
      </c>
      <c r="B32" s="32"/>
      <c r="C32" s="6"/>
      <c r="D32" s="6"/>
      <c r="E32" s="6"/>
      <c r="F32" s="63"/>
      <c r="G32" s="7"/>
    </row>
    <row r="33" spans="1:7" ht="18">
      <c r="A33" s="108" t="s">
        <v>209</v>
      </c>
      <c r="B33" s="110" t="s">
        <v>207</v>
      </c>
      <c r="C33" s="30">
        <v>33380</v>
      </c>
      <c r="D33" s="30">
        <v>0</v>
      </c>
      <c r="E33" s="30">
        <f>F33-D33</f>
        <v>0</v>
      </c>
      <c r="F33" s="30">
        <v>0</v>
      </c>
      <c r="G33" s="14">
        <v>0</v>
      </c>
    </row>
    <row r="34" spans="1:8" s="76" customFormat="1" ht="15.75" customHeight="1" thickBot="1">
      <c r="A34" s="108" t="s">
        <v>30</v>
      </c>
      <c r="B34" s="136" t="s">
        <v>205</v>
      </c>
      <c r="C34" s="21">
        <v>0</v>
      </c>
      <c r="D34" s="21">
        <v>0</v>
      </c>
      <c r="E34" s="21">
        <f>F34-D34</f>
        <v>0</v>
      </c>
      <c r="F34" s="21">
        <v>0</v>
      </c>
      <c r="G34" s="22">
        <v>100000</v>
      </c>
      <c r="H34" s="149"/>
    </row>
    <row r="35" spans="1:8" ht="19.5" thickBot="1" thickTop="1">
      <c r="A35" s="23" t="s">
        <v>32</v>
      </c>
      <c r="B35" s="25"/>
      <c r="C35" s="137">
        <f>SUM(C33:C34)</f>
        <v>33380</v>
      </c>
      <c r="D35" s="137">
        <f>SUM(D33:D34)</f>
        <v>0</v>
      </c>
      <c r="E35" s="137">
        <f>SUM(E33:E34)</f>
        <v>0</v>
      </c>
      <c r="F35" s="137">
        <f>SUM(F33:F34)</f>
        <v>0</v>
      </c>
      <c r="G35" s="137">
        <f>SUM(G33:G34)</f>
        <v>100000</v>
      </c>
      <c r="H35" s="156"/>
    </row>
    <row r="36" spans="1:8" ht="19.5" thickBot="1" thickTop="1">
      <c r="A36" s="23" t="s">
        <v>33</v>
      </c>
      <c r="B36" s="25"/>
      <c r="C36" s="137">
        <f>C35+C31+C27</f>
        <v>2257462.26</v>
      </c>
      <c r="D36" s="137">
        <f>D35+D31+D27</f>
        <v>1326583.64</v>
      </c>
      <c r="E36" s="137">
        <f>E35+E31+E27</f>
        <v>1722927.0799999998</v>
      </c>
      <c r="F36" s="137">
        <f>F35+F31+F27</f>
        <v>3049510.7199999997</v>
      </c>
      <c r="G36" s="137">
        <f>G35+G31+G27</f>
        <v>3068485.76</v>
      </c>
      <c r="H36" s="61">
        <f>G36-F36</f>
        <v>18975.040000000037</v>
      </c>
    </row>
    <row r="37" ht="18.75" thickTop="1"/>
    <row r="38" spans="1:7" ht="18">
      <c r="A38" s="3" t="s">
        <v>34</v>
      </c>
      <c r="B38" s="35" t="s">
        <v>46</v>
      </c>
      <c r="F38" s="3" t="s">
        <v>35</v>
      </c>
      <c r="G38" s="35"/>
    </row>
    <row r="42" spans="1:7" ht="18" customHeight="1">
      <c r="A42" s="36" t="s">
        <v>479</v>
      </c>
      <c r="B42" s="265" t="s">
        <v>476</v>
      </c>
      <c r="C42" s="266"/>
      <c r="D42" s="169"/>
      <c r="E42" s="169"/>
      <c r="F42" s="263" t="s">
        <v>85</v>
      </c>
      <c r="G42" s="263"/>
    </row>
    <row r="43" spans="1:7" ht="18" customHeight="1">
      <c r="A43" s="4" t="s">
        <v>480</v>
      </c>
      <c r="B43" s="262" t="s">
        <v>477</v>
      </c>
      <c r="C43" s="262"/>
      <c r="D43" s="170"/>
      <c r="E43" s="170"/>
      <c r="F43" s="264" t="s">
        <v>97</v>
      </c>
      <c r="G43" s="264"/>
    </row>
    <row r="47" ht="18">
      <c r="A47" s="36" t="s">
        <v>427</v>
      </c>
    </row>
    <row r="48" ht="18">
      <c r="A48" s="4" t="s">
        <v>387</v>
      </c>
    </row>
  </sheetData>
  <sheetProtection/>
  <mergeCells count="12">
    <mergeCell ref="B42:C42"/>
    <mergeCell ref="F42:G42"/>
    <mergeCell ref="B43:C43"/>
    <mergeCell ref="F43:G43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17" right="0.2" top="0.55" bottom="0.25" header="0.37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7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3"/>
  </sheetPr>
  <dimension ref="A1:I61"/>
  <sheetViews>
    <sheetView view="pageBreakPreview" zoomScaleSheetLayoutView="100" zoomScalePageLayoutView="0" workbookViewId="0" topLeftCell="A1">
      <selection activeCell="B61" sqref="B61:C61"/>
    </sheetView>
  </sheetViews>
  <sheetFormatPr defaultColWidth="9.140625" defaultRowHeight="12.75"/>
  <cols>
    <col min="1" max="1" width="70.140625" style="3" customWidth="1"/>
    <col min="2" max="2" width="15.7109375" style="3" customWidth="1"/>
    <col min="3" max="7" width="18.28125" style="3" customWidth="1"/>
    <col min="8" max="8" width="13.7109375" style="0" bestFit="1" customWidth="1"/>
    <col min="9" max="9" width="13.4218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69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63"/>
      <c r="D10" s="63"/>
      <c r="E10" s="63"/>
      <c r="F10" s="63"/>
      <c r="G10" s="7"/>
    </row>
    <row r="11" spans="1:7" ht="18">
      <c r="A11" s="1" t="s">
        <v>1</v>
      </c>
      <c r="B11" s="176"/>
      <c r="C11" s="59"/>
      <c r="D11" s="59"/>
      <c r="E11" s="59"/>
      <c r="F11" s="59"/>
      <c r="G11" s="11"/>
    </row>
    <row r="12" spans="1:7" ht="18">
      <c r="A12" s="1" t="s">
        <v>2</v>
      </c>
      <c r="B12" s="30"/>
      <c r="C12" s="30"/>
      <c r="D12" s="30"/>
      <c r="E12" s="30"/>
      <c r="F12" s="30"/>
      <c r="G12" s="14"/>
    </row>
    <row r="13" spans="1:7" ht="18">
      <c r="A13" s="96" t="s">
        <v>91</v>
      </c>
      <c r="B13" s="126" t="s">
        <v>168</v>
      </c>
      <c r="C13" s="30">
        <v>10712196.85</v>
      </c>
      <c r="D13" s="30">
        <v>4866851.16</v>
      </c>
      <c r="E13" s="30">
        <f>F13-D13</f>
        <v>9000000.84</v>
      </c>
      <c r="F13" s="30">
        <v>13866852</v>
      </c>
      <c r="G13" s="14">
        <f>'[3]TREASURY'!$E$49</f>
        <v>13866852</v>
      </c>
    </row>
    <row r="14" spans="1:7" ht="17.25" customHeight="1">
      <c r="A14" s="96" t="s">
        <v>271</v>
      </c>
      <c r="B14" s="126" t="s">
        <v>169</v>
      </c>
      <c r="C14" s="30">
        <v>531264</v>
      </c>
      <c r="D14" s="30">
        <v>265632</v>
      </c>
      <c r="E14" s="30">
        <f>F14-D14</f>
        <v>265632</v>
      </c>
      <c r="F14" s="30">
        <v>531264</v>
      </c>
      <c r="G14" s="14">
        <f>'[3]TREASURY'!$E$50</f>
        <v>531264</v>
      </c>
    </row>
    <row r="15" spans="1:7" ht="18">
      <c r="A15" s="1" t="s">
        <v>3</v>
      </c>
      <c r="B15" s="39"/>
      <c r="C15" s="30"/>
      <c r="D15" s="30"/>
      <c r="E15" s="30"/>
      <c r="F15" s="30"/>
      <c r="G15" s="14"/>
    </row>
    <row r="16" spans="1:7" ht="18">
      <c r="A16" s="96" t="s">
        <v>4</v>
      </c>
      <c r="B16" s="126" t="s">
        <v>170</v>
      </c>
      <c r="C16" s="30">
        <v>859452.24</v>
      </c>
      <c r="D16" s="30">
        <v>393391.36</v>
      </c>
      <c r="E16" s="30">
        <f aca="true" t="shared" si="0" ref="E16:E23">F16-D16</f>
        <v>734608.64</v>
      </c>
      <c r="F16" s="30">
        <v>1128000</v>
      </c>
      <c r="G16" s="14">
        <f>'[3]TREASURY'!$K$52</f>
        <v>1128000</v>
      </c>
    </row>
    <row r="17" spans="1:7" ht="18">
      <c r="A17" s="96" t="s">
        <v>5</v>
      </c>
      <c r="B17" s="126" t="s">
        <v>171</v>
      </c>
      <c r="C17" s="30">
        <v>192000</v>
      </c>
      <c r="D17" s="30">
        <v>96000</v>
      </c>
      <c r="E17" s="30">
        <f t="shared" si="0"/>
        <v>96000</v>
      </c>
      <c r="F17" s="30">
        <v>192000</v>
      </c>
      <c r="G17" s="14">
        <f>'[3]TREASURY'!$F$52/2</f>
        <v>192000</v>
      </c>
    </row>
    <row r="18" spans="1:7" ht="18">
      <c r="A18" s="96" t="s">
        <v>6</v>
      </c>
      <c r="B18" s="126" t="s">
        <v>172</v>
      </c>
      <c r="C18" s="30">
        <v>192000</v>
      </c>
      <c r="D18" s="30">
        <v>96000</v>
      </c>
      <c r="E18" s="30">
        <f t="shared" si="0"/>
        <v>96000</v>
      </c>
      <c r="F18" s="30">
        <v>192000</v>
      </c>
      <c r="G18" s="14">
        <f>'[3]TREASURY'!$F$52/2</f>
        <v>192000</v>
      </c>
    </row>
    <row r="19" spans="1:7" ht="18">
      <c r="A19" s="96" t="s">
        <v>7</v>
      </c>
      <c r="B19" s="126" t="s">
        <v>173</v>
      </c>
      <c r="C19" s="30">
        <v>216000</v>
      </c>
      <c r="D19" s="30">
        <v>192000</v>
      </c>
      <c r="E19" s="30">
        <f t="shared" si="0"/>
        <v>90000</v>
      </c>
      <c r="F19" s="30">
        <v>282000</v>
      </c>
      <c r="G19" s="14">
        <f>'[3]TREASURY'!$O$52</f>
        <v>282000</v>
      </c>
    </row>
    <row r="20" spans="1:7" s="76" customFormat="1" ht="15.75" customHeight="1">
      <c r="A20" s="96" t="s">
        <v>8</v>
      </c>
      <c r="B20" s="97" t="s">
        <v>174</v>
      </c>
      <c r="C20" s="30">
        <v>0</v>
      </c>
      <c r="D20" s="186">
        <v>0</v>
      </c>
      <c r="E20" s="30">
        <f t="shared" si="0"/>
        <v>0</v>
      </c>
      <c r="F20" s="30">
        <v>0</v>
      </c>
      <c r="G20" s="14">
        <f>'[3]TREASURY'!$P$51</f>
        <v>2500000</v>
      </c>
    </row>
    <row r="21" spans="1:7" ht="18">
      <c r="A21" s="96" t="s">
        <v>10</v>
      </c>
      <c r="B21" s="126" t="s">
        <v>175</v>
      </c>
      <c r="C21" s="30">
        <v>952351</v>
      </c>
      <c r="D21" s="30">
        <v>0</v>
      </c>
      <c r="E21" s="30">
        <f t="shared" si="0"/>
        <v>1199843</v>
      </c>
      <c r="F21" s="30">
        <v>1199843</v>
      </c>
      <c r="G21" s="14">
        <f>'[3]TREASURY'!$M$52</f>
        <v>1199843</v>
      </c>
    </row>
    <row r="22" spans="1:7" ht="18">
      <c r="A22" s="96" t="s">
        <v>9</v>
      </c>
      <c r="B22" s="126" t="s">
        <v>176</v>
      </c>
      <c r="C22" s="30">
        <v>180000</v>
      </c>
      <c r="D22" s="30">
        <v>0</v>
      </c>
      <c r="E22" s="30">
        <f t="shared" si="0"/>
        <v>235000</v>
      </c>
      <c r="F22" s="30">
        <v>235000</v>
      </c>
      <c r="G22" s="14">
        <f>'[3]TREASURY'!$N$52</f>
        <v>235000</v>
      </c>
    </row>
    <row r="23" spans="1:7" ht="18">
      <c r="A23" s="96" t="s">
        <v>267</v>
      </c>
      <c r="B23" s="126" t="s">
        <v>177</v>
      </c>
      <c r="C23" s="30">
        <v>896193</v>
      </c>
      <c r="D23" s="30">
        <v>841558</v>
      </c>
      <c r="E23" s="30">
        <f t="shared" si="0"/>
        <v>358285</v>
      </c>
      <c r="F23" s="30">
        <v>1199843</v>
      </c>
      <c r="G23" s="14">
        <f>'[3]TREASURY'!$L$52</f>
        <v>1199843</v>
      </c>
    </row>
    <row r="24" spans="1:7" ht="18">
      <c r="A24" s="1" t="s">
        <v>48</v>
      </c>
      <c r="B24" s="39"/>
      <c r="C24" s="30"/>
      <c r="D24" s="30"/>
      <c r="E24" s="30"/>
      <c r="F24" s="30"/>
      <c r="G24" s="14"/>
    </row>
    <row r="25" spans="1:7" ht="18">
      <c r="A25" s="96" t="s">
        <v>178</v>
      </c>
      <c r="B25" s="126" t="s">
        <v>179</v>
      </c>
      <c r="C25" s="30">
        <v>1348964.51</v>
      </c>
      <c r="D25" s="30">
        <v>615924.47</v>
      </c>
      <c r="E25" s="30">
        <f>F25-D25</f>
        <v>1111849.45</v>
      </c>
      <c r="F25" s="30">
        <v>1727773.92</v>
      </c>
      <c r="G25" s="14">
        <f>'[3]TREASURY'!$G$52</f>
        <v>1727773.9199999995</v>
      </c>
    </row>
    <row r="26" spans="1:7" ht="18">
      <c r="A26" s="96" t="s">
        <v>11</v>
      </c>
      <c r="B26" s="126" t="s">
        <v>182</v>
      </c>
      <c r="C26" s="30">
        <v>42800</v>
      </c>
      <c r="D26" s="30">
        <v>19600</v>
      </c>
      <c r="E26" s="30">
        <f>F26-D26</f>
        <v>268362.32</v>
      </c>
      <c r="F26" s="30">
        <v>287962.32</v>
      </c>
      <c r="G26" s="14">
        <f>'[3]TREASURY'!$H$52</f>
        <v>287962.32</v>
      </c>
    </row>
    <row r="27" spans="1:8" ht="18">
      <c r="A27" s="96" t="s">
        <v>12</v>
      </c>
      <c r="B27" s="126" t="s">
        <v>183</v>
      </c>
      <c r="C27" s="30">
        <v>151015.72</v>
      </c>
      <c r="D27" s="30">
        <v>68396.64</v>
      </c>
      <c r="E27" s="30">
        <f>F27-D27</f>
        <v>147576.47999999998</v>
      </c>
      <c r="F27" s="30">
        <v>215973.12</v>
      </c>
      <c r="G27" s="14">
        <f>'[3]TREASURY'!$I$52</f>
        <v>277206.24</v>
      </c>
      <c r="H27" s="149">
        <f>G27-F27</f>
        <v>61233.119999999995</v>
      </c>
    </row>
    <row r="28" spans="1:7" ht="18.75" thickBot="1">
      <c r="A28" s="135" t="s">
        <v>181</v>
      </c>
      <c r="B28" s="127" t="s">
        <v>184</v>
      </c>
      <c r="C28" s="21">
        <v>43000</v>
      </c>
      <c r="D28" s="21">
        <v>19700</v>
      </c>
      <c r="E28" s="30">
        <f>F28-D28</f>
        <v>36700</v>
      </c>
      <c r="F28" s="21">
        <v>56400</v>
      </c>
      <c r="G28" s="22">
        <f>'[3]TREASURY'!$J$52</f>
        <v>56400</v>
      </c>
    </row>
    <row r="29" spans="1:9" ht="19.5" thickBot="1" thickTop="1">
      <c r="A29" s="23" t="s">
        <v>13</v>
      </c>
      <c r="B29" s="24"/>
      <c r="C29" s="137">
        <f>SUM(C13:C28)</f>
        <v>16317237.32</v>
      </c>
      <c r="D29" s="137">
        <f>SUM(D13:D28)</f>
        <v>7475053.63</v>
      </c>
      <c r="E29" s="137">
        <f>SUM(E13:E28)</f>
        <v>13639857.73</v>
      </c>
      <c r="F29" s="137">
        <f>SUM(F13:F28)</f>
        <v>21114911.360000003</v>
      </c>
      <c r="G29" s="137">
        <f>SUM(G13:G28)</f>
        <v>23676144.479999997</v>
      </c>
      <c r="H29" s="61"/>
      <c r="I29" s="61"/>
    </row>
    <row r="30" spans="1:8" ht="18.75" thickTop="1">
      <c r="A30" s="26" t="s">
        <v>272</v>
      </c>
      <c r="B30" s="27"/>
      <c r="C30" s="28"/>
      <c r="D30" s="28"/>
      <c r="E30" s="28"/>
      <c r="F30" s="130"/>
      <c r="G30" s="7"/>
      <c r="H30" s="61"/>
    </row>
    <row r="31" spans="1:7" ht="18" hidden="1">
      <c r="A31" s="96" t="s">
        <v>14</v>
      </c>
      <c r="B31" s="27" t="s">
        <v>186</v>
      </c>
      <c r="C31" s="13">
        <v>0</v>
      </c>
      <c r="D31" s="13">
        <v>0</v>
      </c>
      <c r="E31" s="30">
        <f>F31-D31</f>
        <v>0</v>
      </c>
      <c r="F31" s="30">
        <v>0</v>
      </c>
      <c r="G31" s="15">
        <v>0</v>
      </c>
    </row>
    <row r="32" spans="1:7" ht="18" hidden="1">
      <c r="A32" s="96" t="s">
        <v>15</v>
      </c>
      <c r="B32" s="27" t="s">
        <v>187</v>
      </c>
      <c r="C32" s="13">
        <v>0</v>
      </c>
      <c r="D32" s="13">
        <v>0</v>
      </c>
      <c r="E32" s="30">
        <f aca="true" t="shared" si="1" ref="E32:E39">F32-D32</f>
        <v>0</v>
      </c>
      <c r="F32" s="30">
        <v>0</v>
      </c>
      <c r="G32" s="15">
        <v>0</v>
      </c>
    </row>
    <row r="33" spans="1:7" ht="18">
      <c r="A33" s="16" t="s">
        <v>42</v>
      </c>
      <c r="B33" s="17" t="s">
        <v>217</v>
      </c>
      <c r="C33" s="13">
        <v>2960495.2</v>
      </c>
      <c r="D33" s="13">
        <v>2215262.5</v>
      </c>
      <c r="E33" s="30">
        <f t="shared" si="1"/>
        <v>2214737.5</v>
      </c>
      <c r="F33" s="30">
        <v>4430000</v>
      </c>
      <c r="G33" s="15">
        <v>3000000</v>
      </c>
    </row>
    <row r="34" spans="1:7" ht="18">
      <c r="A34" s="16" t="s">
        <v>190</v>
      </c>
      <c r="B34" s="17" t="s">
        <v>191</v>
      </c>
      <c r="C34" s="13">
        <v>123691</v>
      </c>
      <c r="D34" s="13">
        <v>31623.5</v>
      </c>
      <c r="E34" s="30">
        <f t="shared" si="1"/>
        <v>34596.5</v>
      </c>
      <c r="F34" s="30">
        <v>66220</v>
      </c>
      <c r="G34" s="15">
        <v>730000</v>
      </c>
    </row>
    <row r="35" spans="1:7" ht="18">
      <c r="A35" s="16" t="s">
        <v>219</v>
      </c>
      <c r="B35" s="17" t="s">
        <v>220</v>
      </c>
      <c r="C35" s="13">
        <v>300000</v>
      </c>
      <c r="D35" s="13">
        <v>110000</v>
      </c>
      <c r="E35" s="30">
        <f t="shared" si="1"/>
        <v>110000</v>
      </c>
      <c r="F35" s="30">
        <v>220000</v>
      </c>
      <c r="G35" s="15">
        <v>300000</v>
      </c>
    </row>
    <row r="36" spans="1:7" s="76" customFormat="1" ht="15.75" customHeight="1" hidden="1">
      <c r="A36" s="96" t="s">
        <v>296</v>
      </c>
      <c r="B36" s="17" t="s">
        <v>297</v>
      </c>
      <c r="C36" s="30">
        <v>0</v>
      </c>
      <c r="D36" s="30">
        <v>0</v>
      </c>
      <c r="E36" s="30">
        <f t="shared" si="1"/>
        <v>0</v>
      </c>
      <c r="F36" s="30">
        <v>0</v>
      </c>
      <c r="G36" s="15">
        <v>0</v>
      </c>
    </row>
    <row r="37" spans="1:7" ht="18">
      <c r="A37" s="16" t="s">
        <v>21</v>
      </c>
      <c r="B37" s="17" t="s">
        <v>204</v>
      </c>
      <c r="C37" s="13">
        <v>591750</v>
      </c>
      <c r="D37" s="13">
        <v>515250</v>
      </c>
      <c r="E37" s="30">
        <f t="shared" si="1"/>
        <v>534750</v>
      </c>
      <c r="F37" s="30">
        <v>1050000</v>
      </c>
      <c r="G37" s="15">
        <v>1050000</v>
      </c>
    </row>
    <row r="38" spans="1:7" ht="18">
      <c r="A38" s="16" t="s">
        <v>17</v>
      </c>
      <c r="B38" s="17" t="s">
        <v>196</v>
      </c>
      <c r="C38" s="30">
        <v>0</v>
      </c>
      <c r="D38" s="118">
        <v>114452.8</v>
      </c>
      <c r="E38" s="30">
        <f>F38-D38</f>
        <v>985547.2</v>
      </c>
      <c r="F38" s="118">
        <v>1100000</v>
      </c>
      <c r="G38" s="94">
        <v>1200000</v>
      </c>
    </row>
    <row r="39" spans="1:7" s="76" customFormat="1" ht="15.75" customHeight="1" hidden="1">
      <c r="A39" s="96" t="s">
        <v>18</v>
      </c>
      <c r="B39" s="17" t="s">
        <v>197</v>
      </c>
      <c r="C39" s="30">
        <v>0</v>
      </c>
      <c r="D39" s="30">
        <v>0</v>
      </c>
      <c r="E39" s="30">
        <f t="shared" si="1"/>
        <v>0</v>
      </c>
      <c r="F39" s="30">
        <v>0</v>
      </c>
      <c r="G39" s="15">
        <v>0</v>
      </c>
    </row>
    <row r="40" spans="1:7" ht="18">
      <c r="A40" s="16" t="s">
        <v>23</v>
      </c>
      <c r="B40" s="39" t="s">
        <v>185</v>
      </c>
      <c r="C40" s="30"/>
      <c r="D40" s="30"/>
      <c r="E40" s="30"/>
      <c r="F40" s="30"/>
      <c r="G40" s="15"/>
    </row>
    <row r="41" spans="1:7" ht="18">
      <c r="A41" s="144" t="s">
        <v>345</v>
      </c>
      <c r="B41" s="39"/>
      <c r="C41" s="173">
        <v>0</v>
      </c>
      <c r="D41" s="173">
        <v>0</v>
      </c>
      <c r="E41" s="30">
        <f>F41-D41</f>
        <v>0</v>
      </c>
      <c r="F41" s="30">
        <v>0</v>
      </c>
      <c r="G41" s="14">
        <v>5825000</v>
      </c>
    </row>
    <row r="42" spans="1:7" ht="18.75" thickBot="1">
      <c r="A42" s="144" t="s">
        <v>420</v>
      </c>
      <c r="B42" s="39"/>
      <c r="C42" s="30">
        <v>0</v>
      </c>
      <c r="D42" s="30">
        <v>0</v>
      </c>
      <c r="E42" s="30">
        <f>F42-D42</f>
        <v>0</v>
      </c>
      <c r="F42" s="21">
        <v>0</v>
      </c>
      <c r="G42" s="22">
        <v>5100000</v>
      </c>
    </row>
    <row r="43" spans="1:7" ht="19.5" thickBot="1" thickTop="1">
      <c r="A43" s="23" t="s">
        <v>24</v>
      </c>
      <c r="B43" s="25"/>
      <c r="C43" s="137">
        <f>SUM(C31:C42)</f>
        <v>3975936.2</v>
      </c>
      <c r="D43" s="137">
        <f>SUM(D31:D42)</f>
        <v>2986588.8</v>
      </c>
      <c r="E43" s="137">
        <f>SUM(E31:E42)</f>
        <v>3879631.2</v>
      </c>
      <c r="F43" s="137">
        <f>SUM(F31:F42)</f>
        <v>6866220</v>
      </c>
      <c r="G43" s="137">
        <f>SUM(G31:G42)</f>
        <v>17205000</v>
      </c>
    </row>
    <row r="44" spans="1:7" s="76" customFormat="1" ht="15.75" customHeight="1" thickTop="1">
      <c r="A44" s="102" t="s">
        <v>25</v>
      </c>
      <c r="B44" s="107"/>
      <c r="C44" s="85" t="s">
        <v>339</v>
      </c>
      <c r="D44" s="85"/>
      <c r="E44" s="85"/>
      <c r="F44" s="128"/>
      <c r="G44" s="104"/>
    </row>
    <row r="45" spans="1:8" s="76" customFormat="1" ht="15.75" customHeight="1">
      <c r="A45" s="96" t="s">
        <v>26</v>
      </c>
      <c r="B45" s="126" t="s">
        <v>210</v>
      </c>
      <c r="C45" s="173">
        <v>10035910.83</v>
      </c>
      <c r="D45" s="173">
        <v>6153266.09</v>
      </c>
      <c r="E45" s="30">
        <f>F45-D45</f>
        <v>12848470.100000001</v>
      </c>
      <c r="F45" s="30">
        <v>19001736.19</v>
      </c>
      <c r="G45" s="14">
        <v>45209084.28</v>
      </c>
      <c r="H45" s="149"/>
    </row>
    <row r="46" spans="1:8" s="76" customFormat="1" ht="15.75" customHeight="1" thickBot="1">
      <c r="A46" s="135" t="s">
        <v>343</v>
      </c>
      <c r="B46" s="127" t="s">
        <v>344</v>
      </c>
      <c r="C46" s="173">
        <v>458445</v>
      </c>
      <c r="D46" s="173">
        <v>350301</v>
      </c>
      <c r="E46" s="30">
        <f>F46-D46</f>
        <v>9499699</v>
      </c>
      <c r="F46" s="30">
        <v>9850000</v>
      </c>
      <c r="G46" s="22">
        <v>10000000</v>
      </c>
      <c r="H46" s="149"/>
    </row>
    <row r="47" spans="1:9" s="76" customFormat="1" ht="19.5" thickBot="1" thickTop="1">
      <c r="A47" s="100" t="s">
        <v>27</v>
      </c>
      <c r="B47" s="106"/>
      <c r="C47" s="137">
        <f>SUM(C45:C46)</f>
        <v>10494355.83</v>
      </c>
      <c r="D47" s="137">
        <f>SUM(D45:D46)</f>
        <v>6503567.09</v>
      </c>
      <c r="E47" s="137">
        <f>SUM(E45:E46)</f>
        <v>22348169.1</v>
      </c>
      <c r="F47" s="137">
        <f>SUM(F45:F46)</f>
        <v>28851736.19</v>
      </c>
      <c r="G47" s="137">
        <f>SUM(G45:G46)</f>
        <v>55209084.28</v>
      </c>
      <c r="I47" s="77"/>
    </row>
    <row r="48" spans="1:7" ht="18.75" thickTop="1">
      <c r="A48" s="5" t="s">
        <v>28</v>
      </c>
      <c r="B48" s="67"/>
      <c r="C48" s="63"/>
      <c r="D48" s="63"/>
      <c r="E48" s="63"/>
      <c r="F48" s="63"/>
      <c r="G48" s="7"/>
    </row>
    <row r="49" spans="1:7" ht="18">
      <c r="A49" s="33" t="s">
        <v>29</v>
      </c>
      <c r="B49" s="34" t="s">
        <v>206</v>
      </c>
      <c r="C49" s="30">
        <v>21284</v>
      </c>
      <c r="D49" s="30">
        <v>0</v>
      </c>
      <c r="E49" s="30">
        <f>F49-D49</f>
        <v>0</v>
      </c>
      <c r="F49" s="30">
        <v>0</v>
      </c>
      <c r="G49" s="14">
        <v>150000</v>
      </c>
    </row>
    <row r="50" spans="1:7" ht="18">
      <c r="A50" s="108" t="s">
        <v>209</v>
      </c>
      <c r="B50" s="110" t="s">
        <v>207</v>
      </c>
      <c r="C50" s="30">
        <v>0</v>
      </c>
      <c r="D50" s="30">
        <v>0</v>
      </c>
      <c r="E50" s="30">
        <f>F50-D50</f>
        <v>0</v>
      </c>
      <c r="F50" s="30">
        <v>0</v>
      </c>
      <c r="G50" s="14">
        <v>75000</v>
      </c>
    </row>
    <row r="51" spans="1:7" ht="18">
      <c r="A51" s="33" t="s">
        <v>77</v>
      </c>
      <c r="B51" s="40" t="s">
        <v>205</v>
      </c>
      <c r="C51" s="30">
        <v>0</v>
      </c>
      <c r="D51" s="30">
        <v>0</v>
      </c>
      <c r="E51" s="30">
        <f>F51-D51</f>
        <v>0</v>
      </c>
      <c r="F51" s="30">
        <v>0</v>
      </c>
      <c r="G51" s="14">
        <v>0</v>
      </c>
    </row>
    <row r="52" spans="1:8" ht="18.75" thickBot="1">
      <c r="A52" s="33" t="s">
        <v>145</v>
      </c>
      <c r="B52" s="218" t="s">
        <v>245</v>
      </c>
      <c r="C52" s="21">
        <v>0</v>
      </c>
      <c r="D52" s="21">
        <v>0</v>
      </c>
      <c r="E52" s="30">
        <f>F52-D52</f>
        <v>0</v>
      </c>
      <c r="F52" s="21">
        <v>0</v>
      </c>
      <c r="G52" s="14">
        <v>0</v>
      </c>
      <c r="H52" s="154"/>
    </row>
    <row r="53" spans="1:7" ht="19.5" thickBot="1" thickTop="1">
      <c r="A53" s="23" t="s">
        <v>32</v>
      </c>
      <c r="B53" s="25"/>
      <c r="C53" s="137">
        <f>SUM(C49:C52)</f>
        <v>21284</v>
      </c>
      <c r="D53" s="137">
        <f>SUM(D49:D52)</f>
        <v>0</v>
      </c>
      <c r="E53" s="137">
        <f>SUM(E49:E52)</f>
        <v>0</v>
      </c>
      <c r="F53" s="137">
        <f>SUM(F49:F52)</f>
        <v>0</v>
      </c>
      <c r="G53" s="137">
        <f>SUM(G49:G52)</f>
        <v>225000</v>
      </c>
    </row>
    <row r="54" spans="1:8" ht="19.5" thickBot="1" thickTop="1">
      <c r="A54" s="23" t="s">
        <v>33</v>
      </c>
      <c r="B54" s="25"/>
      <c r="C54" s="137">
        <f>C53+C43+C29+C47</f>
        <v>30808813.35</v>
      </c>
      <c r="D54" s="137">
        <f>D53+D43+D29+D47</f>
        <v>16965209.52</v>
      </c>
      <c r="E54" s="137">
        <f>E53+E43+E29+E47</f>
        <v>39867658.03</v>
      </c>
      <c r="F54" s="137">
        <f>F53+F43+F29+F47</f>
        <v>56832867.550000004</v>
      </c>
      <c r="G54" s="137">
        <f>G53+G43+G29+G47</f>
        <v>96315228.75999999</v>
      </c>
      <c r="H54" s="61">
        <f>G54-F54</f>
        <v>39482361.209999986</v>
      </c>
    </row>
    <row r="55" ht="4.5" customHeight="1" thickTop="1"/>
    <row r="56" spans="1:7" ht="18">
      <c r="A56" s="3" t="s">
        <v>34</v>
      </c>
      <c r="B56" s="35" t="s">
        <v>46</v>
      </c>
      <c r="F56" s="3" t="s">
        <v>35</v>
      </c>
      <c r="G56" s="35"/>
    </row>
    <row r="57" ht="8.25" customHeight="1"/>
    <row r="58" ht="15" customHeight="1"/>
    <row r="59" ht="15" customHeight="1"/>
    <row r="60" spans="1:7" ht="18" customHeight="1">
      <c r="A60" s="36" t="s">
        <v>333</v>
      </c>
      <c r="B60" s="265" t="s">
        <v>476</v>
      </c>
      <c r="C60" s="266"/>
      <c r="D60" s="169"/>
      <c r="E60" s="169"/>
      <c r="F60" s="263" t="s">
        <v>85</v>
      </c>
      <c r="G60" s="263"/>
    </row>
    <row r="61" spans="1:7" ht="18" customHeight="1">
      <c r="A61" s="4" t="s">
        <v>332</v>
      </c>
      <c r="B61" s="262" t="s">
        <v>477</v>
      </c>
      <c r="C61" s="262"/>
      <c r="D61" s="170"/>
      <c r="E61" s="170"/>
      <c r="F61" s="264" t="s">
        <v>97</v>
      </c>
      <c r="G61" s="264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60:G60"/>
    <mergeCell ref="B61:C61"/>
    <mergeCell ref="F61:G61"/>
    <mergeCell ref="B60:C60"/>
  </mergeCells>
  <printOptions/>
  <pageMargins left="0.42" right="0.21" top="0.4" bottom="0.25" header="0.25" footer="0.25"/>
  <pageSetup horizontalDpi="300" verticalDpi="300" orientation="landscape" paperSize="9" scale="88" r:id="rId1"/>
  <headerFooter alignWithMargins="0">
    <oddFooter>&amp;CPage &amp;P of &amp;N</oddFooter>
  </headerFooter>
  <rowBreaks count="1" manualBreakCount="1">
    <brk id="29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3"/>
  </sheetPr>
  <dimension ref="A1:I43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5.421875" style="3" customWidth="1"/>
    <col min="2" max="2" width="15.7109375" style="3" customWidth="1"/>
    <col min="3" max="7" width="18.28125" style="3" customWidth="1"/>
    <col min="8" max="8" width="13.7109375" style="0" bestFit="1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68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3"/>
      <c r="G10" s="8"/>
    </row>
    <row r="11" spans="1:7" ht="18">
      <c r="A11" s="1" t="s">
        <v>1</v>
      </c>
      <c r="B11" s="9"/>
      <c r="C11" s="10"/>
      <c r="D11" s="10"/>
      <c r="E11" s="10"/>
      <c r="F11" s="59"/>
      <c r="G11" s="12"/>
    </row>
    <row r="12" spans="1:7" ht="18">
      <c r="A12" s="1" t="s">
        <v>2</v>
      </c>
      <c r="B12" s="13"/>
      <c r="C12" s="13"/>
      <c r="D12" s="13"/>
      <c r="E12" s="13"/>
      <c r="F12" s="30"/>
      <c r="G12" s="15"/>
    </row>
    <row r="13" spans="1:7" ht="18">
      <c r="A13" s="96" t="s">
        <v>91</v>
      </c>
      <c r="B13" s="97" t="s">
        <v>168</v>
      </c>
      <c r="C13" s="30">
        <v>5565249.78</v>
      </c>
      <c r="D13" s="72">
        <v>2497164</v>
      </c>
      <c r="E13" s="30">
        <f>F13-D13</f>
        <v>8111208</v>
      </c>
      <c r="F13" s="72">
        <v>10608372</v>
      </c>
      <c r="G13" s="15">
        <f>'[3]ASSESSMENT'!$E$35</f>
        <v>10608372</v>
      </c>
    </row>
    <row r="14" spans="1:7" ht="18">
      <c r="A14" s="96" t="s">
        <v>273</v>
      </c>
      <c r="B14" s="97" t="s">
        <v>169</v>
      </c>
      <c r="C14" s="30">
        <v>1202906.12</v>
      </c>
      <c r="D14" s="72">
        <v>597672</v>
      </c>
      <c r="E14" s="30">
        <f>F14-D14</f>
        <v>597672</v>
      </c>
      <c r="F14" s="72">
        <v>1195344</v>
      </c>
      <c r="G14" s="15">
        <f>'[3]ASSESSMENT'!$E$36</f>
        <v>1195344</v>
      </c>
    </row>
    <row r="15" spans="1:7" ht="18">
      <c r="A15" s="1" t="s">
        <v>3</v>
      </c>
      <c r="B15" s="17"/>
      <c r="C15" s="30"/>
      <c r="D15" s="72"/>
      <c r="E15" s="72"/>
      <c r="F15" s="72"/>
      <c r="G15" s="15"/>
    </row>
    <row r="16" spans="1:7" ht="18">
      <c r="A16" s="96" t="s">
        <v>4</v>
      </c>
      <c r="B16" s="97" t="s">
        <v>170</v>
      </c>
      <c r="C16" s="30">
        <v>695130.56</v>
      </c>
      <c r="D16" s="72">
        <v>318000</v>
      </c>
      <c r="E16" s="30">
        <f aca="true" t="shared" si="0" ref="E16:E22">F16-D16</f>
        <v>594000</v>
      </c>
      <c r="F16" s="72">
        <v>912000</v>
      </c>
      <c r="G16" s="15">
        <f>'[3]ASSESSMENT'!$K$37</f>
        <v>912000</v>
      </c>
    </row>
    <row r="17" spans="1:7" ht="18">
      <c r="A17" s="96" t="s">
        <v>5</v>
      </c>
      <c r="B17" s="97" t="s">
        <v>171</v>
      </c>
      <c r="C17" s="30">
        <v>101500</v>
      </c>
      <c r="D17" s="72">
        <v>51000</v>
      </c>
      <c r="E17" s="30">
        <f t="shared" si="0"/>
        <v>141000</v>
      </c>
      <c r="F17" s="72">
        <v>192000</v>
      </c>
      <c r="G17" s="15">
        <f>'[3]ASSESSMENT'!$F$37/2</f>
        <v>192000</v>
      </c>
    </row>
    <row r="18" spans="1:7" ht="18">
      <c r="A18" s="96" t="s">
        <v>6</v>
      </c>
      <c r="B18" s="97" t="s">
        <v>172</v>
      </c>
      <c r="C18" s="30">
        <v>101500</v>
      </c>
      <c r="D18" s="72">
        <v>51000</v>
      </c>
      <c r="E18" s="30">
        <f t="shared" si="0"/>
        <v>141000</v>
      </c>
      <c r="F18" s="72">
        <v>192000</v>
      </c>
      <c r="G18" s="15">
        <f>'[3]ASSESSMENT'!$F$37/2</f>
        <v>192000</v>
      </c>
    </row>
    <row r="19" spans="1:7" ht="18">
      <c r="A19" s="96" t="s">
        <v>7</v>
      </c>
      <c r="B19" s="97" t="s">
        <v>173</v>
      </c>
      <c r="C19" s="30">
        <v>174000</v>
      </c>
      <c r="D19" s="72">
        <v>162000</v>
      </c>
      <c r="E19" s="30">
        <f t="shared" si="0"/>
        <v>66000</v>
      </c>
      <c r="F19" s="72">
        <v>228000</v>
      </c>
      <c r="G19" s="15">
        <f>'[3]ASSESSMENT'!$O$37</f>
        <v>228000</v>
      </c>
    </row>
    <row r="20" spans="1:7" ht="18">
      <c r="A20" s="96" t="s">
        <v>10</v>
      </c>
      <c r="B20" s="97" t="s">
        <v>175</v>
      </c>
      <c r="C20" s="30">
        <v>565872</v>
      </c>
      <c r="D20" s="72">
        <v>0</v>
      </c>
      <c r="E20" s="30">
        <f t="shared" si="0"/>
        <v>983643</v>
      </c>
      <c r="F20" s="72">
        <v>983643</v>
      </c>
      <c r="G20" s="15">
        <f>'[3]ASSESSMENT'!$M$37</f>
        <v>983643</v>
      </c>
    </row>
    <row r="21" spans="1:7" ht="18">
      <c r="A21" s="96" t="s">
        <v>9</v>
      </c>
      <c r="B21" s="97" t="s">
        <v>176</v>
      </c>
      <c r="C21" s="30">
        <v>145000</v>
      </c>
      <c r="D21" s="72">
        <v>0</v>
      </c>
      <c r="E21" s="30">
        <f t="shared" si="0"/>
        <v>190000</v>
      </c>
      <c r="F21" s="72">
        <v>190000</v>
      </c>
      <c r="G21" s="15">
        <f>'[3]ASSESSMENT'!$N$37</f>
        <v>190000</v>
      </c>
    </row>
    <row r="22" spans="1:7" ht="18">
      <c r="A22" s="96" t="s">
        <v>267</v>
      </c>
      <c r="B22" s="97" t="s">
        <v>177</v>
      </c>
      <c r="C22" s="30">
        <v>565872</v>
      </c>
      <c r="D22" s="122">
        <v>509661</v>
      </c>
      <c r="E22" s="30">
        <f t="shared" si="0"/>
        <v>473982</v>
      </c>
      <c r="F22" s="72">
        <v>983643</v>
      </c>
      <c r="G22" s="15">
        <f>'[3]ASSESSMENT'!$L$37</f>
        <v>983643</v>
      </c>
    </row>
    <row r="23" spans="1:7" ht="18">
      <c r="A23" s="1" t="s">
        <v>48</v>
      </c>
      <c r="B23" s="17"/>
      <c r="C23" s="30"/>
      <c r="D23" s="72"/>
      <c r="E23" s="72"/>
      <c r="F23" s="72"/>
      <c r="G23" s="15"/>
    </row>
    <row r="24" spans="1:7" ht="18">
      <c r="A24" s="96" t="s">
        <v>178</v>
      </c>
      <c r="B24" s="97" t="s">
        <v>179</v>
      </c>
      <c r="C24" s="30">
        <v>812150.41</v>
      </c>
      <c r="D24" s="72">
        <v>371380.32</v>
      </c>
      <c r="E24" s="30">
        <f>F24-D24</f>
        <v>1045065.5999999999</v>
      </c>
      <c r="F24" s="72">
        <v>1416445.92</v>
      </c>
      <c r="G24" s="15">
        <f>'[3]ASSESSMENT'!$G$37</f>
        <v>1416445.9199999995</v>
      </c>
    </row>
    <row r="25" spans="1:7" ht="18">
      <c r="A25" s="96" t="s">
        <v>11</v>
      </c>
      <c r="B25" s="97" t="s">
        <v>182</v>
      </c>
      <c r="C25" s="30">
        <v>34700</v>
      </c>
      <c r="D25" s="72">
        <v>15900</v>
      </c>
      <c r="E25" s="30">
        <f>F25-D25</f>
        <v>220174.32</v>
      </c>
      <c r="F25" s="72">
        <v>236074.32</v>
      </c>
      <c r="G25" s="15">
        <f>'[3]ASSESSMENT'!$H$37</f>
        <v>236074.31999999992</v>
      </c>
    </row>
    <row r="26" spans="1:8" ht="18">
      <c r="A26" s="96" t="s">
        <v>12</v>
      </c>
      <c r="B26" s="97" t="s">
        <v>183</v>
      </c>
      <c r="C26" s="30">
        <v>92304.62</v>
      </c>
      <c r="D26" s="72">
        <v>41759.39</v>
      </c>
      <c r="E26" s="30">
        <f>F26-D26</f>
        <v>135297.25</v>
      </c>
      <c r="F26" s="72">
        <v>177056.64</v>
      </c>
      <c r="G26" s="15">
        <f>'[3]ASSESSMENT'!$I$37</f>
        <v>222919.43999999994</v>
      </c>
      <c r="H26" s="149">
        <f>G26-F26</f>
        <v>45862.79999999993</v>
      </c>
    </row>
    <row r="27" spans="1:7" ht="18.75" thickBot="1">
      <c r="A27" s="98" t="s">
        <v>181</v>
      </c>
      <c r="B27" s="97" t="s">
        <v>184</v>
      </c>
      <c r="C27" s="30">
        <v>34800</v>
      </c>
      <c r="D27" s="73">
        <v>15900</v>
      </c>
      <c r="E27" s="30">
        <f>F27-D27</f>
        <v>29700</v>
      </c>
      <c r="F27" s="73">
        <v>45600</v>
      </c>
      <c r="G27" s="181">
        <f>'[3]ASSESSMENT'!$J$37</f>
        <v>45600</v>
      </c>
    </row>
    <row r="28" spans="1:9" ht="19.5" thickBot="1" thickTop="1">
      <c r="A28" s="23" t="s">
        <v>13</v>
      </c>
      <c r="B28" s="24"/>
      <c r="C28" s="137">
        <f>SUM(C13:C27)</f>
        <v>10090985.49</v>
      </c>
      <c r="D28" s="137">
        <f>SUM(D13:D27)</f>
        <v>4631436.71</v>
      </c>
      <c r="E28" s="137">
        <f>SUM(E13:E27)</f>
        <v>12728742.17</v>
      </c>
      <c r="F28" s="137">
        <f>SUM(F13:F27)</f>
        <v>17360178.880000003</v>
      </c>
      <c r="G28" s="137">
        <f>SUM(G13:G27)</f>
        <v>17406041.68</v>
      </c>
      <c r="H28" s="163"/>
      <c r="I28" s="61"/>
    </row>
    <row r="29" spans="1:8" ht="18.75" thickTop="1">
      <c r="A29" s="26" t="s">
        <v>272</v>
      </c>
      <c r="B29" s="27"/>
      <c r="C29" s="28"/>
      <c r="D29" s="28"/>
      <c r="E29" s="28"/>
      <c r="F29" s="130"/>
      <c r="G29" s="7"/>
      <c r="H29" s="61"/>
    </row>
    <row r="30" spans="1:7" ht="18">
      <c r="A30" s="96" t="s">
        <v>15</v>
      </c>
      <c r="B30" s="27" t="s">
        <v>187</v>
      </c>
      <c r="C30" s="30">
        <v>0</v>
      </c>
      <c r="D30" s="13">
        <v>0</v>
      </c>
      <c r="E30" s="30">
        <f>F30-D30</f>
        <v>0</v>
      </c>
      <c r="F30" s="30">
        <v>0</v>
      </c>
      <c r="G30" s="15">
        <v>0</v>
      </c>
    </row>
    <row r="31" spans="1:7" ht="18.75" thickBot="1">
      <c r="A31" s="16" t="s">
        <v>259</v>
      </c>
      <c r="B31" s="17" t="s">
        <v>260</v>
      </c>
      <c r="C31" s="30">
        <v>1864478.27</v>
      </c>
      <c r="D31" s="13">
        <v>823717.4</v>
      </c>
      <c r="E31" s="30">
        <f>F31-D31</f>
        <v>1960282.6</v>
      </c>
      <c r="F31" s="30">
        <f>2784000</f>
        <v>2784000</v>
      </c>
      <c r="G31" s="15">
        <v>2772000</v>
      </c>
    </row>
    <row r="32" spans="1:7" ht="19.5" thickBot="1" thickTop="1">
      <c r="A32" s="23" t="s">
        <v>24</v>
      </c>
      <c r="B32" s="25"/>
      <c r="C32" s="137">
        <f>SUM(C30:C31)</f>
        <v>1864478.27</v>
      </c>
      <c r="D32" s="137">
        <f>SUM(D30:D31)</f>
        <v>823717.4</v>
      </c>
      <c r="E32" s="137">
        <f>SUM(E30:E31)</f>
        <v>1960282.6</v>
      </c>
      <c r="F32" s="137">
        <f>SUM(F30:F31)</f>
        <v>2784000</v>
      </c>
      <c r="G32" s="137">
        <f>SUM(G30:G31)</f>
        <v>2772000</v>
      </c>
    </row>
    <row r="33" spans="1:7" ht="18.75" hidden="1" thickTop="1">
      <c r="A33" s="26" t="s">
        <v>28</v>
      </c>
      <c r="B33" s="32"/>
      <c r="C33" s="6"/>
      <c r="D33" s="6"/>
      <c r="E33" s="6"/>
      <c r="F33" s="63"/>
      <c r="G33" s="7"/>
    </row>
    <row r="34" spans="1:7" ht="18.75" hidden="1" thickBot="1">
      <c r="A34" s="108" t="s">
        <v>209</v>
      </c>
      <c r="B34" s="109" t="s">
        <v>207</v>
      </c>
      <c r="C34" s="30">
        <v>0</v>
      </c>
      <c r="D34" s="30">
        <v>0</v>
      </c>
      <c r="E34" s="30">
        <f>F34-D34</f>
        <v>0</v>
      </c>
      <c r="F34" s="30">
        <v>0</v>
      </c>
      <c r="G34" s="15">
        <v>0</v>
      </c>
    </row>
    <row r="35" spans="1:7" ht="19.5" hidden="1" thickBot="1" thickTop="1">
      <c r="A35" s="23" t="s">
        <v>32</v>
      </c>
      <c r="B35" s="25"/>
      <c r="C35" s="137">
        <f>SUM(C34:C34)</f>
        <v>0</v>
      </c>
      <c r="D35" s="137">
        <f>SUM(D34:D34)</f>
        <v>0</v>
      </c>
      <c r="E35" s="137">
        <f>SUM(E34:E34)</f>
        <v>0</v>
      </c>
      <c r="F35" s="137">
        <f>SUM(F34:F34)</f>
        <v>0</v>
      </c>
      <c r="G35" s="137">
        <f>SUM(G34:G34)</f>
        <v>0</v>
      </c>
    </row>
    <row r="36" spans="1:8" ht="19.5" thickBot="1" thickTop="1">
      <c r="A36" s="23" t="s">
        <v>33</v>
      </c>
      <c r="B36" s="25"/>
      <c r="C36" s="137">
        <f>C35+C32+C28</f>
        <v>11955463.76</v>
      </c>
      <c r="D36" s="137">
        <f>D35+D32+D28</f>
        <v>5455154.11</v>
      </c>
      <c r="E36" s="137">
        <f>E35+E32+E28</f>
        <v>14689024.77</v>
      </c>
      <c r="F36" s="137">
        <f>F35+F32+F28</f>
        <v>20144178.880000003</v>
      </c>
      <c r="G36" s="137">
        <f>G35+G32+G28</f>
        <v>20178041.68</v>
      </c>
      <c r="H36" s="61">
        <f>G36-F36</f>
        <v>33862.79999999702</v>
      </c>
    </row>
    <row r="37" ht="9.75" customHeight="1" thickTop="1"/>
    <row r="38" spans="1:7" ht="18">
      <c r="A38" s="3" t="s">
        <v>34</v>
      </c>
      <c r="B38" s="35" t="s">
        <v>46</v>
      </c>
      <c r="F38" s="3" t="s">
        <v>35</v>
      </c>
      <c r="G38" s="35"/>
    </row>
    <row r="39" ht="11.25" customHeight="1"/>
    <row r="40" ht="6.75" customHeight="1"/>
    <row r="42" spans="1:7" ht="18" customHeight="1">
      <c r="A42" s="36" t="s">
        <v>383</v>
      </c>
      <c r="B42" s="265" t="s">
        <v>476</v>
      </c>
      <c r="C42" s="266"/>
      <c r="D42" s="169"/>
      <c r="E42" s="169"/>
      <c r="F42" s="263" t="s">
        <v>85</v>
      </c>
      <c r="G42" s="263"/>
    </row>
    <row r="43" spans="1:7" ht="18" customHeight="1">
      <c r="A43" s="4" t="s">
        <v>428</v>
      </c>
      <c r="B43" s="262" t="s">
        <v>477</v>
      </c>
      <c r="C43" s="262"/>
      <c r="D43" s="170"/>
      <c r="E43" s="170"/>
      <c r="F43" s="264" t="s">
        <v>97</v>
      </c>
      <c r="G43" s="264"/>
    </row>
  </sheetData>
  <sheetProtection/>
  <mergeCells count="12">
    <mergeCell ref="A2:G2"/>
    <mergeCell ref="A3:G3"/>
    <mergeCell ref="A6:A8"/>
    <mergeCell ref="B6:B8"/>
    <mergeCell ref="C6:C8"/>
    <mergeCell ref="D6:F6"/>
    <mergeCell ref="F42:G42"/>
    <mergeCell ref="B43:C43"/>
    <mergeCell ref="F43:G43"/>
    <mergeCell ref="B42:C42"/>
    <mergeCell ref="G6:G8"/>
    <mergeCell ref="F7:F8"/>
  </mergeCells>
  <printOptions/>
  <pageMargins left="0.22" right="0.17" top="0.55" bottom="0.25" header="0.27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8" max="4" man="1"/>
  </rowBreaks>
  <ignoredErrors>
    <ignoredError sqref="B23 B15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3"/>
  </sheetPr>
  <dimension ref="A1:I97"/>
  <sheetViews>
    <sheetView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67.57421875" style="3" customWidth="1"/>
    <col min="2" max="2" width="13.140625" style="3" customWidth="1"/>
    <col min="3" max="5" width="18.28125" style="56" customWidth="1"/>
    <col min="6" max="7" width="18.28125" style="3" customWidth="1"/>
    <col min="8" max="8" width="18.28125" style="0" customWidth="1"/>
    <col min="9" max="9" width="13.4218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62</v>
      </c>
      <c r="B5" s="2"/>
      <c r="C5" s="52"/>
      <c r="D5" s="52"/>
      <c r="E5" s="5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3"/>
      <c r="C10" s="179"/>
      <c r="D10" s="179"/>
      <c r="E10" s="179"/>
      <c r="F10" s="63"/>
      <c r="G10" s="8"/>
    </row>
    <row r="11" spans="1:7" ht="18">
      <c r="A11" s="1" t="s">
        <v>1</v>
      </c>
      <c r="B11" s="176"/>
      <c r="C11" s="180"/>
      <c r="D11" s="180"/>
      <c r="E11" s="180"/>
      <c r="F11" s="59"/>
      <c r="G11" s="12"/>
    </row>
    <row r="12" spans="1:7" ht="18">
      <c r="A12" s="1" t="s">
        <v>2</v>
      </c>
      <c r="B12" s="30"/>
      <c r="C12" s="180"/>
      <c r="D12" s="180"/>
      <c r="E12" s="180"/>
      <c r="F12" s="30"/>
      <c r="G12" s="15"/>
    </row>
    <row r="13" spans="1:8" ht="18">
      <c r="A13" s="96" t="s">
        <v>91</v>
      </c>
      <c r="B13" s="126" t="s">
        <v>168</v>
      </c>
      <c r="C13" s="30">
        <v>82384847.64</v>
      </c>
      <c r="D13" s="30">
        <v>39957204.06</v>
      </c>
      <c r="E13" s="30">
        <f>F13-D13</f>
        <v>68056223.94</v>
      </c>
      <c r="F13" s="30">
        <v>108013428</v>
      </c>
      <c r="G13" s="14">
        <f>'[3]HEALTH'!$E$297</f>
        <v>109185780</v>
      </c>
      <c r="H13" s="61">
        <f>G13-F13</f>
        <v>1172352</v>
      </c>
    </row>
    <row r="14" spans="1:8" ht="18" customHeight="1">
      <c r="A14" s="96" t="s">
        <v>271</v>
      </c>
      <c r="B14" s="126" t="s">
        <v>169</v>
      </c>
      <c r="C14" s="30">
        <v>914888.88</v>
      </c>
      <c r="D14" s="30">
        <v>456564</v>
      </c>
      <c r="E14" s="30">
        <f>F14-D14</f>
        <v>456564</v>
      </c>
      <c r="F14" s="30">
        <v>913128</v>
      </c>
      <c r="G14" s="14">
        <f>'[3]HEALTH'!$E$298</f>
        <v>913128</v>
      </c>
      <c r="H14" s="61"/>
    </row>
    <row r="15" spans="1:8" ht="18">
      <c r="A15" s="1" t="s">
        <v>3</v>
      </c>
      <c r="B15" s="39"/>
      <c r="C15" s="30"/>
      <c r="D15" s="30"/>
      <c r="E15" s="30"/>
      <c r="F15" s="30"/>
      <c r="G15" s="14"/>
      <c r="H15" s="61"/>
    </row>
    <row r="16" spans="1:8" ht="18">
      <c r="A16" s="96" t="s">
        <v>4</v>
      </c>
      <c r="B16" s="126" t="s">
        <v>170</v>
      </c>
      <c r="C16" s="30">
        <v>5156533.42</v>
      </c>
      <c r="D16" s="30">
        <v>2506657.79</v>
      </c>
      <c r="E16" s="30">
        <f aca="true" t="shared" si="0" ref="E16:E26">F16-D16</f>
        <v>3877342.21</v>
      </c>
      <c r="F16" s="30">
        <v>6384000</v>
      </c>
      <c r="G16" s="14">
        <f>'[3]HEALTH'!$K$303</f>
        <v>6384000</v>
      </c>
      <c r="H16" s="61"/>
    </row>
    <row r="17" spans="1:8" ht="18">
      <c r="A17" s="96" t="s">
        <v>5</v>
      </c>
      <c r="B17" s="126" t="s">
        <v>171</v>
      </c>
      <c r="C17" s="30">
        <v>192000</v>
      </c>
      <c r="D17" s="30">
        <v>73500</v>
      </c>
      <c r="E17" s="30">
        <f t="shared" si="0"/>
        <v>118500</v>
      </c>
      <c r="F17" s="30">
        <v>192000</v>
      </c>
      <c r="G17" s="14">
        <f>'[3]HEALTH'!$F$303/2</f>
        <v>192000</v>
      </c>
      <c r="H17" s="61"/>
    </row>
    <row r="18" spans="1:8" ht="18">
      <c r="A18" s="96" t="s">
        <v>6</v>
      </c>
      <c r="B18" s="126" t="s">
        <v>172</v>
      </c>
      <c r="C18" s="30">
        <v>192000</v>
      </c>
      <c r="D18" s="30">
        <v>73500</v>
      </c>
      <c r="E18" s="30">
        <f t="shared" si="0"/>
        <v>118500</v>
      </c>
      <c r="F18" s="30">
        <v>192000</v>
      </c>
      <c r="G18" s="14">
        <f>'[3]HEALTH'!$F$303/2</f>
        <v>192000</v>
      </c>
      <c r="H18" s="61"/>
    </row>
    <row r="19" spans="1:8" ht="18">
      <c r="A19" s="96" t="s">
        <v>7</v>
      </c>
      <c r="B19" s="126" t="s">
        <v>173</v>
      </c>
      <c r="C19" s="30">
        <v>1296000</v>
      </c>
      <c r="D19" s="30">
        <v>1248000</v>
      </c>
      <c r="E19" s="30">
        <f t="shared" si="0"/>
        <v>348000</v>
      </c>
      <c r="F19" s="30">
        <v>1596000</v>
      </c>
      <c r="G19" s="14">
        <f>'[3]HEALTH'!$O$303</f>
        <v>1596000</v>
      </c>
      <c r="H19" s="61"/>
    </row>
    <row r="20" spans="1:8" ht="18">
      <c r="A20" s="16" t="s">
        <v>83</v>
      </c>
      <c r="B20" s="39" t="s">
        <v>250</v>
      </c>
      <c r="C20" s="30">
        <v>2409386.9</v>
      </c>
      <c r="D20" s="30">
        <v>1180681.23</v>
      </c>
      <c r="E20" s="30">
        <f t="shared" si="0"/>
        <v>1864918.77</v>
      </c>
      <c r="F20" s="30">
        <v>3045600</v>
      </c>
      <c r="G20" s="14">
        <f>'[3]HEALTH'!$P$300</f>
        <v>3045600</v>
      </c>
      <c r="H20" s="61"/>
    </row>
    <row r="21" spans="1:8" ht="18">
      <c r="A21" s="16" t="s">
        <v>251</v>
      </c>
      <c r="B21" s="39" t="s">
        <v>252</v>
      </c>
      <c r="C21" s="30">
        <v>334636.19</v>
      </c>
      <c r="D21" s="30">
        <v>163958.15</v>
      </c>
      <c r="E21" s="30">
        <f t="shared" si="0"/>
        <v>259041.85</v>
      </c>
      <c r="F21" s="30">
        <v>423000</v>
      </c>
      <c r="G21" s="14">
        <f>'[3]HEALTH'!$P$301</f>
        <v>423000</v>
      </c>
      <c r="H21" s="61"/>
    </row>
    <row r="22" spans="1:8" ht="18">
      <c r="A22" s="16" t="s">
        <v>41</v>
      </c>
      <c r="B22" s="39" t="s">
        <v>253</v>
      </c>
      <c r="C22" s="30">
        <v>5691491.01</v>
      </c>
      <c r="D22" s="30">
        <v>1311867.81</v>
      </c>
      <c r="E22" s="30">
        <f t="shared" si="0"/>
        <v>2072132.19</v>
      </c>
      <c r="F22" s="30">
        <v>3384000</v>
      </c>
      <c r="G22" s="14">
        <f>'[3]HEALTH'!$P$302</f>
        <v>3384000</v>
      </c>
      <c r="H22" s="61"/>
    </row>
    <row r="23" spans="1:8" ht="18">
      <c r="A23" s="16" t="s">
        <v>10</v>
      </c>
      <c r="B23" s="39" t="s">
        <v>175</v>
      </c>
      <c r="C23" s="30">
        <v>7048684.4</v>
      </c>
      <c r="D23" s="30">
        <v>0</v>
      </c>
      <c r="E23" s="30">
        <f t="shared" si="0"/>
        <v>9077213</v>
      </c>
      <c r="F23" s="30">
        <v>9077213</v>
      </c>
      <c r="G23" s="14">
        <f>'[3]HEALTH'!$M$303</f>
        <v>9174909</v>
      </c>
      <c r="H23" s="61"/>
    </row>
    <row r="24" spans="1:8" ht="18">
      <c r="A24" s="16" t="s">
        <v>9</v>
      </c>
      <c r="B24" s="39" t="s">
        <v>176</v>
      </c>
      <c r="C24" s="30">
        <v>1081750</v>
      </c>
      <c r="D24" s="30">
        <v>0</v>
      </c>
      <c r="E24" s="30">
        <f t="shared" si="0"/>
        <v>1330000</v>
      </c>
      <c r="F24" s="30">
        <v>1330000</v>
      </c>
      <c r="G24" s="14">
        <f>'[3]HEALTH'!$N$303</f>
        <v>1330000</v>
      </c>
      <c r="H24" s="61"/>
    </row>
    <row r="25" spans="1:8" ht="18">
      <c r="A25" s="96" t="s">
        <v>267</v>
      </c>
      <c r="B25" s="39" t="s">
        <v>177</v>
      </c>
      <c r="C25" s="30">
        <v>7198690</v>
      </c>
      <c r="D25" s="30">
        <v>6685686</v>
      </c>
      <c r="E25" s="30">
        <f t="shared" si="0"/>
        <v>2391527</v>
      </c>
      <c r="F25" s="30">
        <v>9077213</v>
      </c>
      <c r="G25" s="14">
        <f>'[3]HEALTH'!$L$303</f>
        <v>9174909</v>
      </c>
      <c r="H25" s="61"/>
    </row>
    <row r="26" spans="1:8" ht="18">
      <c r="A26" s="96" t="s">
        <v>268</v>
      </c>
      <c r="B26" s="39" t="s">
        <v>177</v>
      </c>
      <c r="C26" s="30">
        <v>1926100</v>
      </c>
      <c r="D26" s="30">
        <v>1796000</v>
      </c>
      <c r="E26" s="30">
        <f t="shared" si="0"/>
        <v>2044000</v>
      </c>
      <c r="F26" s="30">
        <v>3840000</v>
      </c>
      <c r="G26" s="14">
        <f>'[3]HEALTH'!$P$299</f>
        <v>3840000</v>
      </c>
      <c r="H26" s="61"/>
    </row>
    <row r="27" spans="1:8" ht="18">
      <c r="A27" s="1" t="s">
        <v>48</v>
      </c>
      <c r="B27" s="39"/>
      <c r="C27" s="30"/>
      <c r="D27" s="30"/>
      <c r="E27" s="30"/>
      <c r="F27" s="30"/>
      <c r="G27" s="14"/>
      <c r="H27" s="61"/>
    </row>
    <row r="28" spans="1:8" ht="18">
      <c r="A28" s="96" t="s">
        <v>178</v>
      </c>
      <c r="B28" s="126" t="s">
        <v>179</v>
      </c>
      <c r="C28" s="30">
        <v>9994375.28</v>
      </c>
      <c r="D28" s="30">
        <v>4849886.15</v>
      </c>
      <c r="E28" s="30">
        <f>F28-D28</f>
        <v>8221300.57</v>
      </c>
      <c r="F28" s="30">
        <v>13071186.72</v>
      </c>
      <c r="G28" s="14">
        <f>'[3]HEALTH'!$G$303</f>
        <v>13211868.959999997</v>
      </c>
      <c r="H28" s="61"/>
    </row>
    <row r="29" spans="1:8" ht="18">
      <c r="A29" s="96" t="s">
        <v>11</v>
      </c>
      <c r="B29" s="126" t="s">
        <v>182</v>
      </c>
      <c r="C29" s="30">
        <v>257600</v>
      </c>
      <c r="D29" s="30">
        <v>125200</v>
      </c>
      <c r="E29" s="30">
        <f>F29-D29</f>
        <v>2053331.12</v>
      </c>
      <c r="F29" s="30">
        <v>2178531.12</v>
      </c>
      <c r="G29" s="14">
        <f>'[3]HEALTH'!$H$303</f>
        <v>2201978.1599999997</v>
      </c>
      <c r="H29" s="61"/>
    </row>
    <row r="30" spans="1:8" ht="18">
      <c r="A30" s="96" t="s">
        <v>12</v>
      </c>
      <c r="B30" s="126" t="s">
        <v>183</v>
      </c>
      <c r="C30" s="30">
        <v>1096540.19</v>
      </c>
      <c r="D30" s="30">
        <v>535058.33</v>
      </c>
      <c r="E30" s="30">
        <f>F30-D30</f>
        <v>1098846.67</v>
      </c>
      <c r="F30" s="30">
        <v>1633905</v>
      </c>
      <c r="G30" s="14">
        <f>'[3]HEALTH'!$I$303</f>
        <v>2097104.1599999995</v>
      </c>
      <c r="H30" s="149">
        <f>G30-F30</f>
        <v>463199.15999999945</v>
      </c>
    </row>
    <row r="31" spans="1:8" ht="18">
      <c r="A31" s="98" t="s">
        <v>181</v>
      </c>
      <c r="B31" s="177" t="s">
        <v>184</v>
      </c>
      <c r="C31" s="75">
        <v>258400</v>
      </c>
      <c r="D31" s="75">
        <v>125400</v>
      </c>
      <c r="E31" s="75">
        <f>F31-D31</f>
        <v>193800</v>
      </c>
      <c r="F31" s="75">
        <v>319200</v>
      </c>
      <c r="G31" s="20">
        <f>'[3]HEALTH'!$J$303</f>
        <v>319200</v>
      </c>
      <c r="H31" s="61"/>
    </row>
    <row r="32" spans="1:8" ht="18.75" thickBot="1">
      <c r="A32" s="135" t="s">
        <v>80</v>
      </c>
      <c r="B32" s="127" t="s">
        <v>490</v>
      </c>
      <c r="C32" s="21">
        <v>1654359.53</v>
      </c>
      <c r="D32" s="21">
        <v>0</v>
      </c>
      <c r="E32" s="21">
        <v>0</v>
      </c>
      <c r="F32" s="21">
        <v>0</v>
      </c>
      <c r="G32" s="22">
        <v>0</v>
      </c>
      <c r="H32" s="61"/>
    </row>
    <row r="33" spans="1:9" ht="19.5" thickBot="1" thickTop="1">
      <c r="A33" s="23" t="s">
        <v>13</v>
      </c>
      <c r="B33" s="24"/>
      <c r="C33" s="137">
        <f>SUM(C13:C32)</f>
        <v>129088283.44000001</v>
      </c>
      <c r="D33" s="137">
        <f>SUM(D13:D32)</f>
        <v>61089163.519999996</v>
      </c>
      <c r="E33" s="137">
        <f>SUM(E13:E31)</f>
        <v>103581241.31999998</v>
      </c>
      <c r="F33" s="137">
        <f>SUM(F13:F32)</f>
        <v>164670404.84</v>
      </c>
      <c r="G33" s="137">
        <f>SUM(G13:G31)</f>
        <v>166665477.28</v>
      </c>
      <c r="H33" s="61"/>
      <c r="I33" s="61"/>
    </row>
    <row r="34" spans="1:8" ht="18.75" thickTop="1">
      <c r="A34" s="26" t="s">
        <v>272</v>
      </c>
      <c r="B34" s="27"/>
      <c r="C34" s="55"/>
      <c r="D34" s="55"/>
      <c r="E34" s="55"/>
      <c r="F34" s="130"/>
      <c r="G34" s="7"/>
      <c r="H34" s="61"/>
    </row>
    <row r="35" spans="1:7" ht="18" hidden="1">
      <c r="A35" s="96" t="s">
        <v>15</v>
      </c>
      <c r="B35" s="27" t="s">
        <v>187</v>
      </c>
      <c r="C35" s="30">
        <v>0</v>
      </c>
      <c r="D35" s="13">
        <v>0</v>
      </c>
      <c r="E35" s="30">
        <f aca="true" t="shared" si="1" ref="E35:E51">F35-D35</f>
        <v>0</v>
      </c>
      <c r="F35" s="30">
        <v>0</v>
      </c>
      <c r="G35" s="15">
        <v>0</v>
      </c>
    </row>
    <row r="36" spans="1:7" ht="18">
      <c r="A36" s="16" t="s">
        <v>16</v>
      </c>
      <c r="B36" s="17" t="s">
        <v>218</v>
      </c>
      <c r="C36" s="30">
        <v>0</v>
      </c>
      <c r="D36" s="13">
        <v>0</v>
      </c>
      <c r="E36" s="30">
        <f t="shared" si="1"/>
        <v>0</v>
      </c>
      <c r="F36" s="30">
        <v>0</v>
      </c>
      <c r="G36" s="15">
        <v>1000000</v>
      </c>
    </row>
    <row r="37" spans="1:7" ht="15.75" customHeight="1">
      <c r="A37" s="16" t="s">
        <v>121</v>
      </c>
      <c r="B37" s="17" t="s">
        <v>255</v>
      </c>
      <c r="C37" s="30">
        <v>38300</v>
      </c>
      <c r="D37" s="30">
        <v>0</v>
      </c>
      <c r="E37" s="30">
        <f>F37-D37</f>
        <v>1000000</v>
      </c>
      <c r="F37" s="30">
        <v>1000000</v>
      </c>
      <c r="G37" s="15">
        <v>0</v>
      </c>
    </row>
    <row r="38" spans="1:7" ht="18">
      <c r="A38" s="16" t="s">
        <v>147</v>
      </c>
      <c r="B38" s="17" t="s">
        <v>228</v>
      </c>
      <c r="C38" s="30">
        <v>12619912.1</v>
      </c>
      <c r="D38" s="30">
        <v>0</v>
      </c>
      <c r="E38" s="30">
        <f t="shared" si="1"/>
        <v>10000000</v>
      </c>
      <c r="F38" s="30">
        <v>10000000</v>
      </c>
      <c r="G38" s="15">
        <v>16598222</v>
      </c>
    </row>
    <row r="39" spans="1:8" ht="18">
      <c r="A39" s="16" t="s">
        <v>138</v>
      </c>
      <c r="B39" s="17" t="s">
        <v>264</v>
      </c>
      <c r="C39" s="30">
        <v>0</v>
      </c>
      <c r="D39" s="30">
        <v>6601249</v>
      </c>
      <c r="E39" s="30">
        <f t="shared" si="1"/>
        <v>13698751</v>
      </c>
      <c r="F39" s="30">
        <v>20300000</v>
      </c>
      <c r="G39" s="15">
        <v>10776242.5</v>
      </c>
      <c r="H39" s="155"/>
    </row>
    <row r="40" spans="1:7" ht="16.5" customHeight="1" hidden="1">
      <c r="A40" s="16" t="s">
        <v>188</v>
      </c>
      <c r="B40" s="17" t="s">
        <v>189</v>
      </c>
      <c r="C40" s="30">
        <v>0</v>
      </c>
      <c r="D40" s="30">
        <v>0</v>
      </c>
      <c r="E40" s="30">
        <f t="shared" si="1"/>
        <v>0</v>
      </c>
      <c r="F40" s="30">
        <v>0</v>
      </c>
      <c r="G40" s="15">
        <v>0</v>
      </c>
    </row>
    <row r="41" spans="1:7" ht="18">
      <c r="A41" s="16" t="s">
        <v>190</v>
      </c>
      <c r="B41" s="17" t="s">
        <v>191</v>
      </c>
      <c r="C41" s="30">
        <v>20000</v>
      </c>
      <c r="D41" s="30">
        <v>756298</v>
      </c>
      <c r="E41" s="30">
        <f t="shared" si="1"/>
        <v>2243702</v>
      </c>
      <c r="F41" s="30">
        <v>3000000</v>
      </c>
      <c r="G41" s="15">
        <v>2000000</v>
      </c>
    </row>
    <row r="42" spans="1:7" ht="18" hidden="1">
      <c r="A42" s="96" t="s">
        <v>293</v>
      </c>
      <c r="B42" s="27" t="s">
        <v>300</v>
      </c>
      <c r="C42" s="30">
        <v>0</v>
      </c>
      <c r="D42" s="13">
        <v>0</v>
      </c>
      <c r="E42" s="30">
        <f t="shared" si="1"/>
        <v>0</v>
      </c>
      <c r="F42" s="30">
        <v>0</v>
      </c>
      <c r="G42" s="15">
        <v>0</v>
      </c>
    </row>
    <row r="43" spans="1:8" ht="18">
      <c r="A43" s="16" t="s">
        <v>110</v>
      </c>
      <c r="B43" s="17" t="s">
        <v>200</v>
      </c>
      <c r="C43" s="30">
        <v>26926607.89</v>
      </c>
      <c r="D43" s="30">
        <v>15278390.63</v>
      </c>
      <c r="E43" s="30">
        <f t="shared" si="1"/>
        <v>41573037.37</v>
      </c>
      <c r="F43" s="30">
        <v>56851428</v>
      </c>
      <c r="G43" s="15">
        <v>130513890</v>
      </c>
      <c r="H43" s="15">
        <v>113829180</v>
      </c>
    </row>
    <row r="44" spans="1:8" ht="16.5" customHeight="1" hidden="1">
      <c r="A44" s="16" t="s">
        <v>132</v>
      </c>
      <c r="B44" s="17" t="s">
        <v>261</v>
      </c>
      <c r="C44" s="30">
        <v>0</v>
      </c>
      <c r="D44" s="30">
        <v>0</v>
      </c>
      <c r="E44" s="30">
        <f t="shared" si="1"/>
        <v>0</v>
      </c>
      <c r="F44" s="30">
        <v>0</v>
      </c>
      <c r="G44" s="15">
        <v>0</v>
      </c>
      <c r="H44" s="15">
        <v>0</v>
      </c>
    </row>
    <row r="45" spans="1:8" ht="18" hidden="1">
      <c r="A45" s="16" t="s">
        <v>111</v>
      </c>
      <c r="B45" s="17" t="s">
        <v>216</v>
      </c>
      <c r="C45" s="30">
        <v>0</v>
      </c>
      <c r="D45" s="30">
        <v>0</v>
      </c>
      <c r="E45" s="30">
        <f t="shared" si="1"/>
        <v>0</v>
      </c>
      <c r="F45" s="30">
        <v>0</v>
      </c>
      <c r="G45" s="15">
        <v>0</v>
      </c>
      <c r="H45" s="15">
        <v>0</v>
      </c>
    </row>
    <row r="46" spans="1:8" ht="18">
      <c r="A46" s="16" t="s">
        <v>259</v>
      </c>
      <c r="B46" s="17" t="s">
        <v>260</v>
      </c>
      <c r="C46" s="30">
        <v>2459594.05</v>
      </c>
      <c r="D46" s="30">
        <v>2736394.88</v>
      </c>
      <c r="E46" s="30">
        <f t="shared" si="1"/>
        <v>5168485.12</v>
      </c>
      <c r="F46" s="30">
        <v>7904880</v>
      </c>
      <c r="G46" s="15">
        <v>38637096</v>
      </c>
      <c r="H46" s="15">
        <v>14229992</v>
      </c>
    </row>
    <row r="47" spans="1:7" ht="18">
      <c r="A47" s="16" t="s">
        <v>236</v>
      </c>
      <c r="B47" s="17" t="s">
        <v>225</v>
      </c>
      <c r="C47" s="30">
        <v>317170</v>
      </c>
      <c r="D47" s="30">
        <v>74800</v>
      </c>
      <c r="E47" s="30">
        <f t="shared" si="1"/>
        <v>925200</v>
      </c>
      <c r="F47" s="30">
        <v>1000000</v>
      </c>
      <c r="G47" s="15">
        <v>0</v>
      </c>
    </row>
    <row r="48" spans="1:7" ht="18">
      <c r="A48" s="16" t="s">
        <v>214</v>
      </c>
      <c r="B48" s="17" t="s">
        <v>215</v>
      </c>
      <c r="C48" s="30">
        <v>792960</v>
      </c>
      <c r="D48" s="30">
        <v>454950.56</v>
      </c>
      <c r="E48" s="30">
        <f t="shared" si="1"/>
        <v>2545049.44</v>
      </c>
      <c r="F48" s="30">
        <v>3000000</v>
      </c>
      <c r="G48" s="15">
        <v>0</v>
      </c>
    </row>
    <row r="49" spans="1:7" ht="18">
      <c r="A49" s="96" t="s">
        <v>296</v>
      </c>
      <c r="B49" s="17" t="s">
        <v>297</v>
      </c>
      <c r="C49" s="30">
        <v>44280</v>
      </c>
      <c r="D49" s="30">
        <v>6800</v>
      </c>
      <c r="E49" s="30">
        <f t="shared" si="1"/>
        <v>193200</v>
      </c>
      <c r="F49" s="30">
        <v>200000</v>
      </c>
      <c r="G49" s="15">
        <v>200000</v>
      </c>
    </row>
    <row r="50" spans="1:7" ht="18">
      <c r="A50" s="16" t="s">
        <v>248</v>
      </c>
      <c r="B50" s="17" t="s">
        <v>227</v>
      </c>
      <c r="C50" s="30">
        <v>0</v>
      </c>
      <c r="D50" s="30">
        <v>0</v>
      </c>
      <c r="E50" s="30">
        <f t="shared" si="1"/>
        <v>0</v>
      </c>
      <c r="F50" s="30">
        <v>0</v>
      </c>
      <c r="G50" s="15">
        <v>300000</v>
      </c>
    </row>
    <row r="51" spans="1:7" ht="18" hidden="1">
      <c r="A51" s="16" t="s">
        <v>18</v>
      </c>
      <c r="B51" s="17" t="s">
        <v>197</v>
      </c>
      <c r="C51" s="30">
        <v>0</v>
      </c>
      <c r="D51" s="30">
        <v>0</v>
      </c>
      <c r="E51" s="30">
        <f t="shared" si="1"/>
        <v>0</v>
      </c>
      <c r="F51" s="30">
        <v>0</v>
      </c>
      <c r="G51" s="15">
        <v>0</v>
      </c>
    </row>
    <row r="52" spans="1:7" ht="18">
      <c r="A52" s="38" t="s">
        <v>23</v>
      </c>
      <c r="B52" s="17" t="s">
        <v>185</v>
      </c>
      <c r="C52" s="30"/>
      <c r="D52" s="30"/>
      <c r="E52" s="30"/>
      <c r="F52" s="30"/>
      <c r="G52" s="15"/>
    </row>
    <row r="53" spans="1:7" ht="18">
      <c r="A53" s="148" t="s">
        <v>340</v>
      </c>
      <c r="B53" s="17"/>
      <c r="C53" s="30">
        <v>50000</v>
      </c>
      <c r="D53" s="30">
        <v>0</v>
      </c>
      <c r="E53" s="30">
        <f>F53-D53</f>
        <v>0</v>
      </c>
      <c r="F53" s="30">
        <v>0</v>
      </c>
      <c r="G53" s="15">
        <v>0</v>
      </c>
    </row>
    <row r="54" spans="1:7" ht="18">
      <c r="A54" s="148" t="s">
        <v>524</v>
      </c>
      <c r="B54" s="17"/>
      <c r="C54" s="30">
        <v>0</v>
      </c>
      <c r="D54" s="30">
        <v>0</v>
      </c>
      <c r="E54" s="30">
        <f>F54-D54</f>
        <v>0</v>
      </c>
      <c r="F54" s="30">
        <v>0</v>
      </c>
      <c r="G54" s="15">
        <f>12434316.78+551667-985983.78</f>
        <v>12000000</v>
      </c>
    </row>
    <row r="55" spans="1:7" ht="18">
      <c r="A55" s="148" t="s">
        <v>322</v>
      </c>
      <c r="B55" s="39"/>
      <c r="C55" s="30">
        <v>428050</v>
      </c>
      <c r="D55" s="30">
        <v>0</v>
      </c>
      <c r="E55" s="30">
        <f aca="true" t="shared" si="2" ref="E55:E70">F55-D55</f>
        <v>600000</v>
      </c>
      <c r="F55" s="30">
        <v>600000</v>
      </c>
      <c r="G55" s="15">
        <v>500000</v>
      </c>
    </row>
    <row r="56" spans="1:7" ht="18">
      <c r="A56" s="148" t="s">
        <v>164</v>
      </c>
      <c r="B56" s="17"/>
      <c r="C56" s="30">
        <v>7304324</v>
      </c>
      <c r="D56" s="30">
        <v>1044603</v>
      </c>
      <c r="E56" s="30">
        <f t="shared" si="2"/>
        <v>6611739.31</v>
      </c>
      <c r="F56" s="30">
        <v>7656342.31</v>
      </c>
      <c r="G56" s="15">
        <v>14605000</v>
      </c>
    </row>
    <row r="57" spans="1:8" ht="18">
      <c r="A57" s="148" t="s">
        <v>326</v>
      </c>
      <c r="B57" s="17"/>
      <c r="C57" s="30">
        <v>1296000</v>
      </c>
      <c r="D57" s="30">
        <v>0</v>
      </c>
      <c r="E57" s="30">
        <f t="shared" si="2"/>
        <v>7680000</v>
      </c>
      <c r="F57" s="30">
        <v>7680000</v>
      </c>
      <c r="G57" s="15">
        <f>3600000+4080000-480000</f>
        <v>7200000</v>
      </c>
      <c r="H57" s="154" t="s">
        <v>561</v>
      </c>
    </row>
    <row r="58" spans="1:7" ht="18">
      <c r="A58" s="148" t="s">
        <v>277</v>
      </c>
      <c r="B58" s="17"/>
      <c r="C58" s="30">
        <v>0</v>
      </c>
      <c r="D58" s="30">
        <v>0</v>
      </c>
      <c r="E58" s="30">
        <f t="shared" si="2"/>
        <v>800000</v>
      </c>
      <c r="F58" s="30">
        <v>800000</v>
      </c>
      <c r="G58" s="15">
        <v>1000000</v>
      </c>
    </row>
    <row r="59" spans="1:7" ht="36">
      <c r="A59" s="148" t="s">
        <v>317</v>
      </c>
      <c r="B59" s="17"/>
      <c r="C59" s="30">
        <v>703050</v>
      </c>
      <c r="D59" s="30">
        <v>0</v>
      </c>
      <c r="E59" s="30">
        <f t="shared" si="2"/>
        <v>0</v>
      </c>
      <c r="F59" s="30">
        <v>0</v>
      </c>
      <c r="G59" s="15">
        <v>0</v>
      </c>
    </row>
    <row r="60" spans="1:7" ht="18" customHeight="1" hidden="1">
      <c r="A60" s="191" t="s">
        <v>349</v>
      </c>
      <c r="B60" s="17"/>
      <c r="C60" s="30">
        <v>0</v>
      </c>
      <c r="D60" s="30">
        <v>0</v>
      </c>
      <c r="E60" s="30">
        <f t="shared" si="2"/>
        <v>0</v>
      </c>
      <c r="F60" s="30">
        <v>0</v>
      </c>
      <c r="G60" s="15">
        <v>0</v>
      </c>
    </row>
    <row r="61" spans="1:7" ht="36">
      <c r="A61" s="148" t="s">
        <v>318</v>
      </c>
      <c r="B61" s="17"/>
      <c r="C61" s="30">
        <v>0</v>
      </c>
      <c r="D61" s="30">
        <v>0</v>
      </c>
      <c r="E61" s="30">
        <f t="shared" si="2"/>
        <v>787229.5</v>
      </c>
      <c r="F61" s="30">
        <v>787229.5</v>
      </c>
      <c r="G61" s="15">
        <v>0</v>
      </c>
    </row>
    <row r="62" spans="1:7" ht="18.75" hidden="1" thickBot="1">
      <c r="A62" s="209" t="s">
        <v>319</v>
      </c>
      <c r="B62" s="210"/>
      <c r="C62" s="21">
        <v>0</v>
      </c>
      <c r="D62" s="21">
        <v>0</v>
      </c>
      <c r="E62" s="21">
        <f t="shared" si="2"/>
        <v>0</v>
      </c>
      <c r="F62" s="21">
        <v>0</v>
      </c>
      <c r="G62" s="181">
        <v>0</v>
      </c>
    </row>
    <row r="63" spans="1:7" ht="18">
      <c r="A63" s="192" t="s">
        <v>350</v>
      </c>
      <c r="B63" s="27"/>
      <c r="C63" s="189">
        <v>89418</v>
      </c>
      <c r="D63" s="189">
        <v>0</v>
      </c>
      <c r="E63" s="189">
        <f>F63-D63</f>
        <v>800000</v>
      </c>
      <c r="F63" s="189">
        <f>1800000-1000000</f>
        <v>800000</v>
      </c>
      <c r="G63" s="185">
        <v>1000000</v>
      </c>
    </row>
    <row r="64" spans="1:7" ht="36" hidden="1">
      <c r="A64" s="148" t="s">
        <v>351</v>
      </c>
      <c r="B64" s="17"/>
      <c r="C64" s="30">
        <v>0</v>
      </c>
      <c r="D64" s="30">
        <v>0</v>
      </c>
      <c r="E64" s="30">
        <f t="shared" si="2"/>
        <v>0</v>
      </c>
      <c r="F64" s="30">
        <v>0</v>
      </c>
      <c r="G64" s="15">
        <v>0</v>
      </c>
    </row>
    <row r="65" spans="1:7" ht="18" hidden="1">
      <c r="A65" s="148" t="s">
        <v>320</v>
      </c>
      <c r="B65" s="17"/>
      <c r="C65" s="30">
        <v>0</v>
      </c>
      <c r="D65" s="30">
        <v>0</v>
      </c>
      <c r="E65" s="30">
        <f t="shared" si="2"/>
        <v>0</v>
      </c>
      <c r="F65" s="30">
        <v>0</v>
      </c>
      <c r="G65" s="15">
        <v>0</v>
      </c>
    </row>
    <row r="66" spans="1:7" ht="18" hidden="1">
      <c r="A66" s="148" t="s">
        <v>352</v>
      </c>
      <c r="B66" s="17"/>
      <c r="C66" s="30">
        <v>0</v>
      </c>
      <c r="D66" s="30">
        <v>0</v>
      </c>
      <c r="E66" s="30">
        <f>F66-D66</f>
        <v>0</v>
      </c>
      <c r="F66" s="30">
        <v>0</v>
      </c>
      <c r="G66" s="15">
        <v>0</v>
      </c>
    </row>
    <row r="67" spans="1:7" ht="36" hidden="1">
      <c r="A67" s="148" t="s">
        <v>321</v>
      </c>
      <c r="B67" s="17"/>
      <c r="C67" s="30">
        <v>0</v>
      </c>
      <c r="D67" s="30">
        <v>0</v>
      </c>
      <c r="E67" s="30">
        <f t="shared" si="2"/>
        <v>0</v>
      </c>
      <c r="F67" s="30">
        <v>0</v>
      </c>
      <c r="G67" s="15">
        <v>0</v>
      </c>
    </row>
    <row r="68" spans="1:7" ht="36">
      <c r="A68" s="148" t="s">
        <v>353</v>
      </c>
      <c r="B68" s="17"/>
      <c r="C68" s="30">
        <v>0</v>
      </c>
      <c r="D68" s="30">
        <v>0</v>
      </c>
      <c r="E68" s="30">
        <f t="shared" si="2"/>
        <v>1500000</v>
      </c>
      <c r="F68" s="30">
        <v>1500000</v>
      </c>
      <c r="G68" s="15">
        <v>1500000</v>
      </c>
    </row>
    <row r="69" spans="1:7" ht="18">
      <c r="A69" s="148" t="s">
        <v>569</v>
      </c>
      <c r="B69" s="17"/>
      <c r="C69" s="30">
        <v>0</v>
      </c>
      <c r="D69" s="30">
        <v>0</v>
      </c>
      <c r="E69" s="30">
        <f>F69-D69</f>
        <v>0</v>
      </c>
      <c r="F69" s="30">
        <v>0</v>
      </c>
      <c r="G69" s="15">
        <v>1000000</v>
      </c>
    </row>
    <row r="70" spans="1:7" ht="18">
      <c r="A70" s="148" t="s">
        <v>410</v>
      </c>
      <c r="B70" s="17"/>
      <c r="C70" s="30">
        <v>268650</v>
      </c>
      <c r="D70" s="30">
        <v>0</v>
      </c>
      <c r="E70" s="30">
        <f t="shared" si="2"/>
        <v>0</v>
      </c>
      <c r="F70" s="30">
        <v>0</v>
      </c>
      <c r="G70" s="15">
        <v>0</v>
      </c>
    </row>
    <row r="71" spans="1:7" ht="17.25" customHeight="1">
      <c r="A71" s="148" t="s">
        <v>411</v>
      </c>
      <c r="B71" s="17"/>
      <c r="C71" s="30">
        <v>799343.5</v>
      </c>
      <c r="D71" s="30">
        <v>0</v>
      </c>
      <c r="E71" s="30">
        <f>F71-D71</f>
        <v>0</v>
      </c>
      <c r="F71" s="30">
        <v>0</v>
      </c>
      <c r="G71" s="15">
        <v>0</v>
      </c>
    </row>
    <row r="72" spans="1:7" ht="18">
      <c r="A72" s="148" t="s">
        <v>478</v>
      </c>
      <c r="B72" s="17"/>
      <c r="C72" s="30">
        <v>197007345.42</v>
      </c>
      <c r="D72" s="30">
        <v>25947042.3</v>
      </c>
      <c r="E72" s="30">
        <f>F72-D72</f>
        <v>-25947042.3</v>
      </c>
      <c r="F72" s="75">
        <v>0</v>
      </c>
      <c r="G72" s="15">
        <v>0</v>
      </c>
    </row>
    <row r="73" spans="1:7" ht="36.75" thickBot="1">
      <c r="A73" s="148" t="s">
        <v>564</v>
      </c>
      <c r="B73" s="17"/>
      <c r="C73" s="30">
        <v>0</v>
      </c>
      <c r="D73" s="30">
        <v>0</v>
      </c>
      <c r="E73" s="30">
        <f>F73-D73</f>
        <v>0</v>
      </c>
      <c r="F73" s="75">
        <v>0</v>
      </c>
      <c r="G73" s="15">
        <v>96847900.19</v>
      </c>
    </row>
    <row r="74" spans="1:7" ht="19.5" thickBot="1" thickTop="1">
      <c r="A74" s="23" t="s">
        <v>24</v>
      </c>
      <c r="B74" s="25"/>
      <c r="C74" s="137">
        <f>SUM(C35:C73)</f>
        <v>251165004.95999998</v>
      </c>
      <c r="D74" s="137">
        <f>SUM(D35:D73)</f>
        <v>52900528.370000005</v>
      </c>
      <c r="E74" s="137">
        <f>SUM(E35:E73)</f>
        <v>70179351.44000001</v>
      </c>
      <c r="F74" s="137">
        <f>SUM(F35:F73)</f>
        <v>123079879.81</v>
      </c>
      <c r="G74" s="137">
        <f>SUM(G35:G73)</f>
        <v>335678350.69</v>
      </c>
    </row>
    <row r="75" spans="1:7" ht="18.75" thickTop="1">
      <c r="A75" s="26" t="s">
        <v>28</v>
      </c>
      <c r="B75" s="32"/>
      <c r="C75" s="55"/>
      <c r="D75" s="55"/>
      <c r="E75" s="55"/>
      <c r="F75" s="130"/>
      <c r="G75" s="41"/>
    </row>
    <row r="76" spans="1:7" ht="18">
      <c r="A76" s="33" t="s">
        <v>29</v>
      </c>
      <c r="B76" s="34" t="s">
        <v>206</v>
      </c>
      <c r="C76" s="30">
        <v>0</v>
      </c>
      <c r="D76" s="30">
        <v>0</v>
      </c>
      <c r="E76" s="30">
        <f aca="true" t="shared" si="3" ref="E76:E82">F76-D76</f>
        <v>2000000</v>
      </c>
      <c r="F76" s="30">
        <v>2000000</v>
      </c>
      <c r="G76" s="15">
        <v>0</v>
      </c>
    </row>
    <row r="77" spans="1:7" ht="15.75" customHeight="1">
      <c r="A77" s="108" t="s">
        <v>209</v>
      </c>
      <c r="B77" s="109" t="s">
        <v>207</v>
      </c>
      <c r="C77" s="30">
        <v>0</v>
      </c>
      <c r="D77" s="30">
        <v>2488136</v>
      </c>
      <c r="E77" s="30">
        <f t="shared" si="3"/>
        <v>-2488136</v>
      </c>
      <c r="F77" s="30">
        <v>0</v>
      </c>
      <c r="G77" s="15">
        <v>0</v>
      </c>
    </row>
    <row r="78" spans="1:7" ht="16.5" customHeight="1">
      <c r="A78" s="16" t="s">
        <v>44</v>
      </c>
      <c r="B78" s="40" t="s">
        <v>208</v>
      </c>
      <c r="C78" s="30">
        <v>0</v>
      </c>
      <c r="D78" s="30">
        <v>478495</v>
      </c>
      <c r="E78" s="30">
        <f t="shared" si="3"/>
        <v>1021505</v>
      </c>
      <c r="F78" s="30">
        <v>1500000</v>
      </c>
      <c r="G78" s="15">
        <v>0</v>
      </c>
    </row>
    <row r="79" spans="1:7" ht="16.5" customHeight="1" hidden="1">
      <c r="A79" s="16" t="s">
        <v>525</v>
      </c>
      <c r="B79" s="40" t="s">
        <v>526</v>
      </c>
      <c r="C79" s="30">
        <v>0</v>
      </c>
      <c r="D79" s="30">
        <v>0</v>
      </c>
      <c r="E79" s="30">
        <f>F79-D79</f>
        <v>0</v>
      </c>
      <c r="F79" s="30">
        <v>0</v>
      </c>
      <c r="G79" s="15">
        <v>0</v>
      </c>
    </row>
    <row r="80" spans="1:7" ht="18">
      <c r="A80" s="16" t="s">
        <v>262</v>
      </c>
      <c r="B80" s="40" t="s">
        <v>263</v>
      </c>
      <c r="C80" s="30">
        <v>1149221</v>
      </c>
      <c r="D80" s="30">
        <v>102792</v>
      </c>
      <c r="E80" s="30">
        <f t="shared" si="3"/>
        <v>9897208</v>
      </c>
      <c r="F80" s="30">
        <v>10000000</v>
      </c>
      <c r="G80" s="15">
        <v>0</v>
      </c>
    </row>
    <row r="81" spans="1:7" ht="16.5" customHeight="1" hidden="1">
      <c r="A81" s="33" t="s">
        <v>31</v>
      </c>
      <c r="B81" s="34" t="s">
        <v>211</v>
      </c>
      <c r="C81" s="30">
        <v>0</v>
      </c>
      <c r="D81" s="30">
        <v>0</v>
      </c>
      <c r="E81" s="30">
        <f t="shared" si="3"/>
        <v>0</v>
      </c>
      <c r="F81" s="30">
        <v>0</v>
      </c>
      <c r="G81" s="15">
        <v>0</v>
      </c>
    </row>
    <row r="82" spans="1:7" ht="16.5" customHeight="1" hidden="1">
      <c r="A82" s="33" t="s">
        <v>77</v>
      </c>
      <c r="B82" s="34" t="s">
        <v>205</v>
      </c>
      <c r="C82" s="30">
        <v>0</v>
      </c>
      <c r="D82" s="30">
        <v>0</v>
      </c>
      <c r="E82" s="30">
        <f t="shared" si="3"/>
        <v>0</v>
      </c>
      <c r="F82" s="30">
        <v>0</v>
      </c>
      <c r="G82" s="15">
        <v>0</v>
      </c>
    </row>
    <row r="83" spans="1:8" ht="18.75" thickBot="1">
      <c r="A83" s="33" t="s">
        <v>145</v>
      </c>
      <c r="B83" s="218" t="s">
        <v>245</v>
      </c>
      <c r="C83" s="21">
        <v>0</v>
      </c>
      <c r="D83" s="21">
        <v>0</v>
      </c>
      <c r="E83" s="30">
        <f>F83-D83</f>
        <v>0</v>
      </c>
      <c r="F83" s="21">
        <v>0</v>
      </c>
      <c r="G83" s="14">
        <v>100000</v>
      </c>
      <c r="H83" s="154">
        <v>1290000</v>
      </c>
    </row>
    <row r="84" spans="1:7" ht="19.5" thickBot="1" thickTop="1">
      <c r="A84" s="23" t="s">
        <v>32</v>
      </c>
      <c r="B84" s="25"/>
      <c r="C84" s="137">
        <f>SUM(C76:C83)</f>
        <v>1149221</v>
      </c>
      <c r="D84" s="137">
        <f>SUM(D76:D83)</f>
        <v>3069423</v>
      </c>
      <c r="E84" s="137">
        <f>SUM(E76:E83)</f>
        <v>10430577</v>
      </c>
      <c r="F84" s="137">
        <f>SUM(F76:F83)</f>
        <v>13500000</v>
      </c>
      <c r="G84" s="137">
        <f>SUM(G76:G83)</f>
        <v>100000</v>
      </c>
    </row>
    <row r="85" spans="1:8" ht="19.5" thickBot="1" thickTop="1">
      <c r="A85" s="23" t="s">
        <v>33</v>
      </c>
      <c r="B85" s="25"/>
      <c r="C85" s="137">
        <f>C84+C74+C33</f>
        <v>381402509.4</v>
      </c>
      <c r="D85" s="137">
        <f>D84+D74+D33</f>
        <v>117059114.89</v>
      </c>
      <c r="E85" s="137">
        <f>E84+E74+E33</f>
        <v>184191169.76</v>
      </c>
      <c r="F85" s="137">
        <f>F84+F74+F33</f>
        <v>301250284.65</v>
      </c>
      <c r="G85" s="137">
        <f>G84+G74+G33</f>
        <v>502443827.97</v>
      </c>
      <c r="H85" s="61"/>
    </row>
    <row r="86" ht="12" customHeight="1" thickTop="1"/>
    <row r="87" spans="1:7" ht="18">
      <c r="A87" s="3" t="s">
        <v>34</v>
      </c>
      <c r="B87" s="35" t="s">
        <v>46</v>
      </c>
      <c r="F87" s="56" t="s">
        <v>35</v>
      </c>
      <c r="G87" s="35"/>
    </row>
    <row r="88" ht="22.5" customHeight="1"/>
    <row r="90" spans="1:7" ht="18" customHeight="1">
      <c r="A90" s="36" t="s">
        <v>527</v>
      </c>
      <c r="B90" s="265" t="s">
        <v>476</v>
      </c>
      <c r="C90" s="266"/>
      <c r="D90" s="169"/>
      <c r="E90" s="169"/>
      <c r="F90" s="263" t="s">
        <v>85</v>
      </c>
      <c r="G90" s="263"/>
    </row>
    <row r="91" spans="1:7" ht="18" customHeight="1">
      <c r="A91" s="4" t="s">
        <v>528</v>
      </c>
      <c r="B91" s="262" t="s">
        <v>477</v>
      </c>
      <c r="C91" s="262"/>
      <c r="D91" s="170"/>
      <c r="E91" s="170"/>
      <c r="F91" s="264" t="s">
        <v>97</v>
      </c>
      <c r="G91" s="264"/>
    </row>
    <row r="93" ht="18">
      <c r="G93" s="160">
        <f>G84+G74</f>
        <v>335778350.69</v>
      </c>
    </row>
    <row r="94" ht="18">
      <c r="G94" s="160">
        <f>G93*10%</f>
        <v>33577835.069</v>
      </c>
    </row>
    <row r="97" spans="6:7" ht="18">
      <c r="F97" s="37"/>
      <c r="G97" s="37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B90:C90"/>
    <mergeCell ref="F90:G90"/>
    <mergeCell ref="B91:C91"/>
    <mergeCell ref="F91:G91"/>
  </mergeCells>
  <printOptions/>
  <pageMargins left="0.2" right="0.16" top="0.52" bottom="0.25" header="0.29" footer="0.25"/>
  <pageSetup horizontalDpi="300" verticalDpi="300" orientation="landscape" paperSize="9" scale="95" r:id="rId1"/>
  <headerFooter alignWithMargins="0">
    <oddFooter>&amp;CPage &amp;P of &amp;N</oddFooter>
  </headerFooter>
  <rowBreaks count="2" manualBreakCount="2">
    <brk id="33" max="4" man="1"/>
    <brk id="62" max="6" man="1"/>
  </rowBreaks>
  <ignoredErrors>
    <ignoredError sqref="B15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99"/>
  </sheetPr>
  <dimension ref="A1:H51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5.421875" style="3" customWidth="1"/>
    <col min="2" max="2" width="15.7109375" style="3" customWidth="1"/>
    <col min="3" max="7" width="18.28125" style="3" customWidth="1"/>
    <col min="8" max="8" width="13.4218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71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3"/>
      <c r="G10" s="8"/>
    </row>
    <row r="11" spans="1:7" ht="18">
      <c r="A11" s="1" t="s">
        <v>1</v>
      </c>
      <c r="B11" s="9"/>
      <c r="C11" s="10"/>
      <c r="D11" s="10"/>
      <c r="E11" s="10"/>
      <c r="F11" s="59"/>
      <c r="G11" s="12"/>
    </row>
    <row r="12" spans="1:7" ht="18">
      <c r="A12" s="1" t="s">
        <v>2</v>
      </c>
      <c r="B12" s="13"/>
      <c r="C12" s="13"/>
      <c r="D12" s="13"/>
      <c r="E12" s="13"/>
      <c r="F12" s="30"/>
      <c r="G12" s="15"/>
    </row>
    <row r="13" spans="1:7" ht="18">
      <c r="A13" s="96" t="s">
        <v>91</v>
      </c>
      <c r="B13" s="97" t="s">
        <v>168</v>
      </c>
      <c r="C13" s="30">
        <v>4604148.78</v>
      </c>
      <c r="D13" s="72">
        <v>2681311.5</v>
      </c>
      <c r="E13" s="30">
        <f>F13-D13</f>
        <v>4691872.5</v>
      </c>
      <c r="F13" s="122">
        <v>7373184</v>
      </c>
      <c r="G13" s="14">
        <f>'[3]CIVIL'!$E$26</f>
        <v>7373184</v>
      </c>
    </row>
    <row r="14" spans="1:7" ht="18" customHeight="1">
      <c r="A14" s="96" t="s">
        <v>273</v>
      </c>
      <c r="B14" s="97" t="s">
        <v>169</v>
      </c>
      <c r="C14" s="30">
        <v>376312</v>
      </c>
      <c r="D14" s="72">
        <v>199224</v>
      </c>
      <c r="E14" s="30">
        <f>F14-D14</f>
        <v>199224</v>
      </c>
      <c r="F14" s="122">
        <v>398448</v>
      </c>
      <c r="G14" s="14">
        <f>'[3]CIVIL'!$E$27</f>
        <v>398448</v>
      </c>
    </row>
    <row r="15" spans="1:7" ht="18">
      <c r="A15" s="1" t="s">
        <v>3</v>
      </c>
      <c r="B15" s="17"/>
      <c r="C15" s="30"/>
      <c r="D15" s="72"/>
      <c r="E15" s="72"/>
      <c r="F15" s="122"/>
      <c r="G15" s="14"/>
    </row>
    <row r="16" spans="1:7" ht="18">
      <c r="A16" s="96" t="s">
        <v>4</v>
      </c>
      <c r="B16" s="97" t="s">
        <v>170</v>
      </c>
      <c r="C16" s="30">
        <v>351919.11</v>
      </c>
      <c r="D16" s="72">
        <v>189000</v>
      </c>
      <c r="E16" s="30">
        <f aca="true" t="shared" si="0" ref="E16:E22">F16-D16</f>
        <v>363000</v>
      </c>
      <c r="F16" s="122">
        <v>552000</v>
      </c>
      <c r="G16" s="14">
        <f>'[3]CIVIL'!$K$28</f>
        <v>552000</v>
      </c>
    </row>
    <row r="17" spans="1:7" ht="18">
      <c r="A17" s="96" t="s">
        <v>5</v>
      </c>
      <c r="B17" s="97" t="s">
        <v>171</v>
      </c>
      <c r="C17" s="30">
        <v>192000</v>
      </c>
      <c r="D17" s="72">
        <v>96000</v>
      </c>
      <c r="E17" s="30">
        <f t="shared" si="0"/>
        <v>96000</v>
      </c>
      <c r="F17" s="122">
        <v>192000</v>
      </c>
      <c r="G17" s="14">
        <f>'[3]CIVIL'!$F$28/2</f>
        <v>192000</v>
      </c>
    </row>
    <row r="18" spans="1:7" ht="18">
      <c r="A18" s="96" t="s">
        <v>6</v>
      </c>
      <c r="B18" s="97" t="s">
        <v>172</v>
      </c>
      <c r="C18" s="30">
        <v>192000</v>
      </c>
      <c r="D18" s="72">
        <v>96000</v>
      </c>
      <c r="E18" s="30">
        <f t="shared" si="0"/>
        <v>96000</v>
      </c>
      <c r="F18" s="122">
        <v>192000</v>
      </c>
      <c r="G18" s="14">
        <f>'[3]CIVIL'!$F$28/2</f>
        <v>192000</v>
      </c>
    </row>
    <row r="19" spans="1:7" ht="18">
      <c r="A19" s="96" t="s">
        <v>7</v>
      </c>
      <c r="B19" s="97" t="s">
        <v>173</v>
      </c>
      <c r="C19" s="30">
        <v>90000</v>
      </c>
      <c r="D19" s="72">
        <v>90000</v>
      </c>
      <c r="E19" s="30">
        <f t="shared" si="0"/>
        <v>48000</v>
      </c>
      <c r="F19" s="122">
        <v>138000</v>
      </c>
      <c r="G19" s="14">
        <f>'[3]CIVIL'!$O$28</f>
        <v>138000</v>
      </c>
    </row>
    <row r="20" spans="1:7" ht="18">
      <c r="A20" s="96" t="s">
        <v>10</v>
      </c>
      <c r="B20" s="97" t="s">
        <v>175</v>
      </c>
      <c r="C20" s="30">
        <v>431100</v>
      </c>
      <c r="D20" s="72">
        <v>0</v>
      </c>
      <c r="E20" s="30">
        <f t="shared" si="0"/>
        <v>647636</v>
      </c>
      <c r="F20" s="122">
        <v>647636</v>
      </c>
      <c r="G20" s="14">
        <f>'[3]CIVIL'!$M$28</f>
        <v>647636</v>
      </c>
    </row>
    <row r="21" spans="1:7" ht="18">
      <c r="A21" s="96" t="s">
        <v>9</v>
      </c>
      <c r="B21" s="97" t="s">
        <v>176</v>
      </c>
      <c r="C21" s="30">
        <v>75000</v>
      </c>
      <c r="D21" s="72">
        <v>0</v>
      </c>
      <c r="E21" s="30">
        <f t="shared" si="0"/>
        <v>115000</v>
      </c>
      <c r="F21" s="122">
        <v>115000</v>
      </c>
      <c r="G21" s="14">
        <f>'[3]CIVIL'!$N$28</f>
        <v>115000</v>
      </c>
    </row>
    <row r="22" spans="1:7" ht="18">
      <c r="A22" s="96" t="s">
        <v>267</v>
      </c>
      <c r="B22" s="97" t="s">
        <v>177</v>
      </c>
      <c r="C22" s="30">
        <v>431100</v>
      </c>
      <c r="D22" s="122">
        <v>496419</v>
      </c>
      <c r="E22" s="30">
        <f t="shared" si="0"/>
        <v>151217</v>
      </c>
      <c r="F22" s="122">
        <v>647636</v>
      </c>
      <c r="G22" s="14">
        <f>'[3]CIVIL'!$L$28</f>
        <v>647636</v>
      </c>
    </row>
    <row r="23" spans="1:7" ht="18">
      <c r="A23" s="1" t="s">
        <v>48</v>
      </c>
      <c r="B23" s="17"/>
      <c r="C23" s="30"/>
      <c r="D23" s="72"/>
      <c r="E23" s="72"/>
      <c r="F23" s="122"/>
      <c r="G23" s="14"/>
    </row>
    <row r="24" spans="1:7" ht="18">
      <c r="A24" s="96" t="s">
        <v>178</v>
      </c>
      <c r="B24" s="97" t="s">
        <v>179</v>
      </c>
      <c r="C24" s="30">
        <v>597464.52</v>
      </c>
      <c r="D24" s="72">
        <v>345664.26</v>
      </c>
      <c r="E24" s="30">
        <f>F24-D24</f>
        <v>586931.58</v>
      </c>
      <c r="F24" s="122">
        <v>932595.84</v>
      </c>
      <c r="G24" s="14">
        <f>'[3]CIVIL'!$G$28</f>
        <v>932595.8400000002</v>
      </c>
    </row>
    <row r="25" spans="1:7" ht="18">
      <c r="A25" s="96" t="s">
        <v>11</v>
      </c>
      <c r="B25" s="97" t="s">
        <v>182</v>
      </c>
      <c r="C25" s="30">
        <v>17600</v>
      </c>
      <c r="D25" s="72">
        <v>9500</v>
      </c>
      <c r="E25" s="30">
        <f>F25-D25</f>
        <v>145932.64</v>
      </c>
      <c r="F25" s="122">
        <v>155432.64</v>
      </c>
      <c r="G25" s="14">
        <f>'[3]CIVIL'!$H$28</f>
        <v>155432.63999999998</v>
      </c>
    </row>
    <row r="26" spans="1:8" ht="18">
      <c r="A26" s="96" t="s">
        <v>12</v>
      </c>
      <c r="B26" s="97" t="s">
        <v>183</v>
      </c>
      <c r="C26" s="30">
        <v>62713.32</v>
      </c>
      <c r="D26" s="72">
        <v>36922.68</v>
      </c>
      <c r="E26" s="30">
        <f>F26-D26</f>
        <v>79652.4</v>
      </c>
      <c r="F26" s="122">
        <v>116575.08</v>
      </c>
      <c r="G26" s="14">
        <f>'[3]CIVIL'!$I$28</f>
        <v>148028.64</v>
      </c>
      <c r="H26" s="149">
        <f>G26-F26</f>
        <v>31453.560000000012</v>
      </c>
    </row>
    <row r="27" spans="1:7" ht="18.75" thickBot="1">
      <c r="A27" s="98" t="s">
        <v>181</v>
      </c>
      <c r="B27" s="97" t="s">
        <v>184</v>
      </c>
      <c r="C27" s="30">
        <v>17600</v>
      </c>
      <c r="D27" s="73">
        <v>9500</v>
      </c>
      <c r="E27" s="30">
        <f>F27-D27</f>
        <v>18100</v>
      </c>
      <c r="F27" s="212">
        <v>27600</v>
      </c>
      <c r="G27" s="22">
        <f>'[3]CIVIL'!$J$28</f>
        <v>27600</v>
      </c>
    </row>
    <row r="28" spans="1:8" ht="19.5" thickBot="1" thickTop="1">
      <c r="A28" s="23" t="s">
        <v>13</v>
      </c>
      <c r="B28" s="24"/>
      <c r="C28" s="137">
        <f>SUM(C13:C27)</f>
        <v>7438957.73</v>
      </c>
      <c r="D28" s="137">
        <f>SUM(D13:D27)</f>
        <v>4249541.4399999995</v>
      </c>
      <c r="E28" s="137">
        <f>SUM(E13:E27)</f>
        <v>7238566.12</v>
      </c>
      <c r="F28" s="137">
        <f>SUM(F13:F27)</f>
        <v>11488107.56</v>
      </c>
      <c r="G28" s="137">
        <f>SUM(G13:G27)</f>
        <v>11519561.120000001</v>
      </c>
      <c r="H28" s="61"/>
    </row>
    <row r="29" spans="1:8" ht="18.75" thickTop="1">
      <c r="A29" s="26" t="s">
        <v>272</v>
      </c>
      <c r="B29" s="27"/>
      <c r="C29" s="28"/>
      <c r="D29" s="28"/>
      <c r="E29" s="28"/>
      <c r="F29" s="130"/>
      <c r="G29" s="7"/>
      <c r="H29" s="61"/>
    </row>
    <row r="30" spans="1:7" ht="18">
      <c r="A30" s="96" t="s">
        <v>14</v>
      </c>
      <c r="B30" s="17" t="s">
        <v>186</v>
      </c>
      <c r="C30" s="30">
        <v>23760</v>
      </c>
      <c r="D30" s="13">
        <v>0</v>
      </c>
      <c r="E30" s="30">
        <f>F30-D30</f>
        <v>0</v>
      </c>
      <c r="F30" s="30">
        <v>0</v>
      </c>
      <c r="G30" s="15">
        <v>0</v>
      </c>
    </row>
    <row r="31" spans="1:7" ht="18">
      <c r="A31" s="16" t="s">
        <v>42</v>
      </c>
      <c r="B31" s="17" t="s">
        <v>217</v>
      </c>
      <c r="C31" s="30">
        <v>52125</v>
      </c>
      <c r="D31" s="13">
        <v>11350</v>
      </c>
      <c r="E31" s="30">
        <f>F31-D31</f>
        <v>8650</v>
      </c>
      <c r="F31" s="30">
        <v>20000</v>
      </c>
      <c r="G31" s="15">
        <v>10000</v>
      </c>
    </row>
    <row r="32" spans="1:7" ht="18">
      <c r="A32" s="16" t="s">
        <v>23</v>
      </c>
      <c r="B32" s="39" t="s">
        <v>185</v>
      </c>
      <c r="C32" s="30"/>
      <c r="D32" s="30"/>
      <c r="E32" s="30"/>
      <c r="F32" s="30"/>
      <c r="G32" s="15"/>
    </row>
    <row r="33" spans="1:7" ht="18.75" thickBot="1">
      <c r="A33" s="145" t="s">
        <v>358</v>
      </c>
      <c r="B33" s="70"/>
      <c r="C33" s="30">
        <v>52225</v>
      </c>
      <c r="D33" s="13">
        <v>43055.5</v>
      </c>
      <c r="E33" s="30">
        <f>F33-D33</f>
        <v>24544.5</v>
      </c>
      <c r="F33" s="21">
        <v>67600</v>
      </c>
      <c r="G33" s="181">
        <v>47600</v>
      </c>
    </row>
    <row r="34" spans="1:7" ht="19.5" thickBot="1" thickTop="1">
      <c r="A34" s="23" t="s">
        <v>24</v>
      </c>
      <c r="B34" s="25"/>
      <c r="C34" s="137">
        <f>SUM(C30:C33)</f>
        <v>128110</v>
      </c>
      <c r="D34" s="137">
        <f>SUM(D30:D33)</f>
        <v>54405.5</v>
      </c>
      <c r="E34" s="137">
        <f>SUM(E30:E33)</f>
        <v>33194.5</v>
      </c>
      <c r="F34" s="137">
        <f>SUM(F30:F33)</f>
        <v>87600</v>
      </c>
      <c r="G34" s="137">
        <f>SUM(G30:G33)</f>
        <v>57600</v>
      </c>
    </row>
    <row r="35" spans="1:7" ht="18.75" hidden="1" thickTop="1">
      <c r="A35" s="26" t="s">
        <v>28</v>
      </c>
      <c r="B35" s="32"/>
      <c r="C35" s="6"/>
      <c r="D35" s="6"/>
      <c r="E35" s="6"/>
      <c r="F35" s="63"/>
      <c r="G35" s="7"/>
    </row>
    <row r="36" spans="1:8" ht="18.75" hidden="1" thickBot="1">
      <c r="A36" s="33" t="s">
        <v>77</v>
      </c>
      <c r="B36" s="34" t="s">
        <v>205</v>
      </c>
      <c r="C36" s="64">
        <v>0</v>
      </c>
      <c r="D36" s="64">
        <v>0</v>
      </c>
      <c r="E36" s="30">
        <f>F36-D36</f>
        <v>0</v>
      </c>
      <c r="F36" s="21">
        <v>0</v>
      </c>
      <c r="G36" s="22">
        <v>0</v>
      </c>
      <c r="H36" s="183"/>
    </row>
    <row r="37" spans="1:7" ht="19.5" hidden="1" thickBot="1" thickTop="1">
      <c r="A37" s="23" t="s">
        <v>32</v>
      </c>
      <c r="B37" s="25"/>
      <c r="C37" s="137">
        <f>SUM(C36:C36)</f>
        <v>0</v>
      </c>
      <c r="D37" s="137">
        <f>SUM(D36:D36)</f>
        <v>0</v>
      </c>
      <c r="E37" s="137">
        <f>SUM(E36:E36)</f>
        <v>0</v>
      </c>
      <c r="F37" s="137">
        <f>SUM(F36:F36)</f>
        <v>0</v>
      </c>
      <c r="G37" s="137">
        <f>SUM(G36:G36)</f>
        <v>0</v>
      </c>
    </row>
    <row r="38" spans="1:8" ht="19.5" thickBot="1" thickTop="1">
      <c r="A38" s="23" t="s">
        <v>33</v>
      </c>
      <c r="B38" s="25"/>
      <c r="C38" s="137">
        <f>C37+C34+C28</f>
        <v>7567067.73</v>
      </c>
      <c r="D38" s="137">
        <f>D37+D34+D28</f>
        <v>4303946.9399999995</v>
      </c>
      <c r="E38" s="137">
        <f>E37+E34+E28</f>
        <v>7271760.62</v>
      </c>
      <c r="F38" s="137">
        <f>F37+F34+F28</f>
        <v>11575707.56</v>
      </c>
      <c r="G38" s="137">
        <f>G37+G34+G28</f>
        <v>11577161.120000001</v>
      </c>
      <c r="H38" s="61">
        <f>G38-F38</f>
        <v>1453.5600000005215</v>
      </c>
    </row>
    <row r="39" ht="13.5" customHeight="1" thickTop="1"/>
    <row r="40" spans="1:7" ht="18">
      <c r="A40" s="3" t="s">
        <v>34</v>
      </c>
      <c r="B40" s="35" t="s">
        <v>46</v>
      </c>
      <c r="F40" s="3" t="s">
        <v>35</v>
      </c>
      <c r="G40" s="35"/>
    </row>
    <row r="41" ht="14.25" customHeight="1"/>
    <row r="42" ht="15.75" customHeight="1"/>
    <row r="44" spans="1:7" ht="18" customHeight="1">
      <c r="A44" s="36" t="s">
        <v>137</v>
      </c>
      <c r="B44" s="265" t="s">
        <v>476</v>
      </c>
      <c r="C44" s="266"/>
      <c r="D44" s="169"/>
      <c r="E44" s="169"/>
      <c r="F44" s="263" t="s">
        <v>85</v>
      </c>
      <c r="G44" s="263"/>
    </row>
    <row r="45" spans="1:7" ht="18" customHeight="1">
      <c r="A45" s="4" t="s">
        <v>135</v>
      </c>
      <c r="B45" s="262" t="s">
        <v>477</v>
      </c>
      <c r="C45" s="262"/>
      <c r="D45" s="170"/>
      <c r="E45" s="170"/>
      <c r="F45" s="264" t="s">
        <v>97</v>
      </c>
      <c r="G45" s="264"/>
    </row>
    <row r="51" spans="6:7" ht="18">
      <c r="F51" s="35"/>
      <c r="G51" s="35"/>
    </row>
  </sheetData>
  <sheetProtection/>
  <mergeCells count="12">
    <mergeCell ref="A2:G2"/>
    <mergeCell ref="A3:G3"/>
    <mergeCell ref="A6:A8"/>
    <mergeCell ref="B6:B8"/>
    <mergeCell ref="C6:C8"/>
    <mergeCell ref="D6:F6"/>
    <mergeCell ref="F44:G44"/>
    <mergeCell ref="B45:C45"/>
    <mergeCell ref="F45:G45"/>
    <mergeCell ref="B44:C44"/>
    <mergeCell ref="G6:G8"/>
    <mergeCell ref="F7:F8"/>
  </mergeCells>
  <printOptions/>
  <pageMargins left="0.19" right="0.16" top="0.75" bottom="0.25" header="0.28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8" max="4" man="1"/>
  </rowBreaks>
  <ignoredErrors>
    <ignoredError sqref="B15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3"/>
  </sheetPr>
  <dimension ref="A1:H72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7109375" style="79" customWidth="1"/>
    <col min="2" max="2" width="15.7109375" style="79" customWidth="1"/>
    <col min="3" max="7" width="18.28125" style="79" customWidth="1"/>
    <col min="8" max="8" width="15.421875" style="78" customWidth="1"/>
    <col min="9" max="16384" width="9.140625" style="78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76" customFormat="1" ht="6.75" customHeight="1">
      <c r="C4" s="77"/>
      <c r="D4" s="77"/>
      <c r="E4" s="77"/>
    </row>
    <row r="5" spans="1:7" ht="18.75" thickBot="1">
      <c r="A5" s="76" t="s">
        <v>367</v>
      </c>
      <c r="B5" s="76"/>
      <c r="C5" s="76"/>
      <c r="D5" s="76"/>
      <c r="E5" s="76"/>
      <c r="F5" s="76"/>
      <c r="G5" s="76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83" t="s">
        <v>0</v>
      </c>
      <c r="B10" s="84"/>
      <c r="C10" s="84"/>
      <c r="D10" s="84"/>
      <c r="E10" s="84"/>
      <c r="F10" s="116"/>
      <c r="G10" s="87"/>
    </row>
    <row r="11" spans="1:7" ht="18">
      <c r="A11" s="88" t="s">
        <v>1</v>
      </c>
      <c r="B11" s="89"/>
      <c r="C11" s="90"/>
      <c r="D11" s="90"/>
      <c r="E11" s="90"/>
      <c r="F11" s="117"/>
      <c r="G11" s="92"/>
    </row>
    <row r="12" spans="1:7" ht="18">
      <c r="A12" s="88" t="s">
        <v>2</v>
      </c>
      <c r="B12" s="93"/>
      <c r="C12" s="93"/>
      <c r="D12" s="93"/>
      <c r="E12" s="93"/>
      <c r="F12" s="118"/>
      <c r="G12" s="95"/>
    </row>
    <row r="13" spans="1:7" ht="18">
      <c r="A13" s="96" t="s">
        <v>91</v>
      </c>
      <c r="B13" s="97" t="s">
        <v>168</v>
      </c>
      <c r="C13" s="30">
        <v>13840650.22</v>
      </c>
      <c r="D13" s="120">
        <v>7323859.28</v>
      </c>
      <c r="E13" s="30">
        <f>F13-D13</f>
        <v>13398136.719999999</v>
      </c>
      <c r="F13" s="190">
        <v>20721996</v>
      </c>
      <c r="G13" s="94">
        <f>'[3]ENG''G'!$E$64</f>
        <v>20721996</v>
      </c>
    </row>
    <row r="14" spans="1:7" ht="18" customHeight="1">
      <c r="A14" s="96" t="s">
        <v>273</v>
      </c>
      <c r="B14" s="97" t="s">
        <v>169</v>
      </c>
      <c r="C14" s="30">
        <v>796896</v>
      </c>
      <c r="D14" s="120">
        <v>398448</v>
      </c>
      <c r="E14" s="30">
        <f>F14-D14</f>
        <v>398448</v>
      </c>
      <c r="F14" s="190">
        <v>796896</v>
      </c>
      <c r="G14" s="94">
        <f>'[3]ENG''G'!$E$65</f>
        <v>796896</v>
      </c>
    </row>
    <row r="15" spans="1:7" ht="18">
      <c r="A15" s="88" t="s">
        <v>3</v>
      </c>
      <c r="B15" s="97"/>
      <c r="C15" s="30"/>
      <c r="D15" s="120"/>
      <c r="E15" s="120"/>
      <c r="F15" s="190"/>
      <c r="G15" s="94"/>
    </row>
    <row r="16" spans="1:7" ht="18">
      <c r="A16" s="96" t="s">
        <v>4</v>
      </c>
      <c r="B16" s="97" t="s">
        <v>170</v>
      </c>
      <c r="C16" s="30">
        <v>985217.44</v>
      </c>
      <c r="D16" s="120">
        <v>527714.4</v>
      </c>
      <c r="E16" s="30">
        <f aca="true" t="shared" si="0" ref="E16:E22">F16-D16</f>
        <v>936285.6</v>
      </c>
      <c r="F16" s="190">
        <v>1464000</v>
      </c>
      <c r="G16" s="94">
        <f>'[3]ENG''G'!$K$66</f>
        <v>1464000</v>
      </c>
    </row>
    <row r="17" spans="1:7" ht="18">
      <c r="A17" s="96" t="s">
        <v>5</v>
      </c>
      <c r="B17" s="97" t="s">
        <v>171</v>
      </c>
      <c r="C17" s="30">
        <v>161871.41</v>
      </c>
      <c r="D17" s="120">
        <v>88000</v>
      </c>
      <c r="E17" s="30">
        <f t="shared" si="0"/>
        <v>104000</v>
      </c>
      <c r="F17" s="190">
        <v>192000</v>
      </c>
      <c r="G17" s="94">
        <f>'[3]ENG''G'!$F$66/2</f>
        <v>192000</v>
      </c>
    </row>
    <row r="18" spans="1:7" ht="18">
      <c r="A18" s="96" t="s">
        <v>6</v>
      </c>
      <c r="B18" s="97" t="s">
        <v>172</v>
      </c>
      <c r="C18" s="30">
        <v>163000</v>
      </c>
      <c r="D18" s="120">
        <v>88000</v>
      </c>
      <c r="E18" s="30">
        <f t="shared" si="0"/>
        <v>104000</v>
      </c>
      <c r="F18" s="190">
        <v>192000</v>
      </c>
      <c r="G18" s="94">
        <f>'[3]ENG''G'!$F$66/2</f>
        <v>192000</v>
      </c>
    </row>
    <row r="19" spans="1:7" ht="18">
      <c r="A19" s="96" t="s">
        <v>7</v>
      </c>
      <c r="B19" s="97" t="s">
        <v>173</v>
      </c>
      <c r="C19" s="30">
        <v>246000</v>
      </c>
      <c r="D19" s="120">
        <v>246000</v>
      </c>
      <c r="E19" s="30">
        <f t="shared" si="0"/>
        <v>120000</v>
      </c>
      <c r="F19" s="190">
        <v>366000</v>
      </c>
      <c r="G19" s="94">
        <f>'[3]ENG''G'!$O$66</f>
        <v>366000</v>
      </c>
    </row>
    <row r="20" spans="1:7" ht="18">
      <c r="A20" s="96" t="s">
        <v>10</v>
      </c>
      <c r="B20" s="97" t="s">
        <v>175</v>
      </c>
      <c r="C20" s="30">
        <v>1218569</v>
      </c>
      <c r="D20" s="120">
        <v>0</v>
      </c>
      <c r="E20" s="30">
        <f t="shared" si="0"/>
        <v>1793241</v>
      </c>
      <c r="F20" s="190">
        <v>1793241</v>
      </c>
      <c r="G20" s="94">
        <f>'[3]ENG''G'!$M$66</f>
        <v>1793241</v>
      </c>
    </row>
    <row r="21" spans="1:7" ht="18">
      <c r="A21" s="96" t="s">
        <v>9</v>
      </c>
      <c r="B21" s="97" t="s">
        <v>176</v>
      </c>
      <c r="C21" s="30">
        <v>205000</v>
      </c>
      <c r="D21" s="120">
        <v>0</v>
      </c>
      <c r="E21" s="30">
        <f t="shared" si="0"/>
        <v>305000</v>
      </c>
      <c r="F21" s="190">
        <v>305000</v>
      </c>
      <c r="G21" s="94">
        <f>'[3]ENG''G'!$N$66</f>
        <v>305000</v>
      </c>
    </row>
    <row r="22" spans="1:7" ht="18">
      <c r="A22" s="96" t="s">
        <v>267</v>
      </c>
      <c r="B22" s="97" t="s">
        <v>177</v>
      </c>
      <c r="C22" s="30">
        <v>1218569</v>
      </c>
      <c r="D22" s="122">
        <v>1285676</v>
      </c>
      <c r="E22" s="30">
        <f t="shared" si="0"/>
        <v>507565</v>
      </c>
      <c r="F22" s="122">
        <v>1793241</v>
      </c>
      <c r="G22" s="14">
        <f>'[3]ENG''G'!$L$66</f>
        <v>1793241</v>
      </c>
    </row>
    <row r="23" spans="1:7" ht="18">
      <c r="A23" s="88" t="s">
        <v>48</v>
      </c>
      <c r="B23" s="97"/>
      <c r="C23" s="30"/>
      <c r="D23" s="120"/>
      <c r="E23" s="120"/>
      <c r="F23" s="190"/>
      <c r="G23" s="94"/>
    </row>
    <row r="24" spans="1:7" ht="18">
      <c r="A24" s="96" t="s">
        <v>178</v>
      </c>
      <c r="B24" s="97" t="s">
        <v>179</v>
      </c>
      <c r="C24" s="30">
        <v>1756346.12</v>
      </c>
      <c r="D24" s="120">
        <v>926209.84</v>
      </c>
      <c r="E24" s="30">
        <f>F24-D24</f>
        <v>1656057.2000000002</v>
      </c>
      <c r="F24" s="190">
        <v>2582267.04</v>
      </c>
      <c r="G24" s="94">
        <f>'[3]ENG''G'!$G$66</f>
        <v>2582267.0400000005</v>
      </c>
    </row>
    <row r="25" spans="1:7" ht="18">
      <c r="A25" s="96" t="s">
        <v>11</v>
      </c>
      <c r="B25" s="97" t="s">
        <v>182</v>
      </c>
      <c r="C25" s="30">
        <v>49300</v>
      </c>
      <c r="D25" s="120">
        <v>26400</v>
      </c>
      <c r="E25" s="30">
        <f>F25-D25</f>
        <v>403977.84</v>
      </c>
      <c r="F25" s="190">
        <v>430377.84</v>
      </c>
      <c r="G25" s="94">
        <f>'[3]ENG''G'!$H$66</f>
        <v>430377.84</v>
      </c>
    </row>
    <row r="26" spans="1:8" ht="18">
      <c r="A26" s="96" t="s">
        <v>12</v>
      </c>
      <c r="B26" s="97" t="s">
        <v>183</v>
      </c>
      <c r="C26" s="30">
        <v>206205.5</v>
      </c>
      <c r="D26" s="120">
        <v>111145.1</v>
      </c>
      <c r="E26" s="30">
        <f>F26-D26</f>
        <v>211639.78</v>
      </c>
      <c r="F26" s="190">
        <v>322784.88</v>
      </c>
      <c r="G26" s="94">
        <f>'[3]ENG''G'!$I$66</f>
        <v>422973.84</v>
      </c>
      <c r="H26" s="149">
        <f>G26-F26</f>
        <v>100188.96000000002</v>
      </c>
    </row>
    <row r="27" spans="1:7" ht="18.75" thickBot="1">
      <c r="A27" s="98" t="s">
        <v>181</v>
      </c>
      <c r="B27" s="97" t="s">
        <v>184</v>
      </c>
      <c r="C27" s="30">
        <v>49300</v>
      </c>
      <c r="D27" s="121">
        <v>26400</v>
      </c>
      <c r="E27" s="30">
        <f>F27-D27</f>
        <v>46800</v>
      </c>
      <c r="F27" s="213">
        <v>73200</v>
      </c>
      <c r="G27" s="182">
        <f>'[3]ENG''G'!$J$66</f>
        <v>73200</v>
      </c>
    </row>
    <row r="28" spans="1:8" ht="19.5" thickBot="1" thickTop="1">
      <c r="A28" s="100" t="s">
        <v>13</v>
      </c>
      <c r="B28" s="101"/>
      <c r="C28" s="137">
        <f>SUM(C13:C27)</f>
        <v>20896924.69</v>
      </c>
      <c r="D28" s="137">
        <f>SUM(D13:D27)</f>
        <v>11047852.62</v>
      </c>
      <c r="E28" s="137">
        <f>SUM(E13:E27)</f>
        <v>19985151.14</v>
      </c>
      <c r="F28" s="137">
        <f>SUM(F13:F27)</f>
        <v>31033003.759999998</v>
      </c>
      <c r="G28" s="137">
        <f>SUM(G13:G27)</f>
        <v>31133192.72</v>
      </c>
      <c r="H28" s="143"/>
    </row>
    <row r="29" spans="1:8" ht="18.75" thickTop="1">
      <c r="A29" s="26" t="s">
        <v>272</v>
      </c>
      <c r="B29" s="103"/>
      <c r="C29" s="84"/>
      <c r="D29" s="84"/>
      <c r="E29" s="84"/>
      <c r="F29" s="116"/>
      <c r="G29" s="86"/>
      <c r="H29" s="143"/>
    </row>
    <row r="30" spans="1:7" ht="18" hidden="1">
      <c r="A30" s="96" t="s">
        <v>15</v>
      </c>
      <c r="B30" s="27" t="s">
        <v>187</v>
      </c>
      <c r="C30" s="30">
        <v>0</v>
      </c>
      <c r="D30" s="93">
        <v>0</v>
      </c>
      <c r="E30" s="30">
        <f aca="true" t="shared" si="1" ref="E30:E38">F30-D30</f>
        <v>0</v>
      </c>
      <c r="F30" s="118">
        <v>0</v>
      </c>
      <c r="G30" s="94">
        <v>0</v>
      </c>
    </row>
    <row r="31" spans="1:7" ht="18" hidden="1">
      <c r="A31" s="16" t="s">
        <v>16</v>
      </c>
      <c r="B31" s="27" t="s">
        <v>218</v>
      </c>
      <c r="C31" s="30">
        <v>0</v>
      </c>
      <c r="D31" s="93">
        <v>0</v>
      </c>
      <c r="E31" s="30">
        <f t="shared" si="1"/>
        <v>0</v>
      </c>
      <c r="F31" s="118">
        <v>0</v>
      </c>
      <c r="G31" s="94">
        <v>0</v>
      </c>
    </row>
    <row r="32" spans="1:7" ht="18">
      <c r="A32" s="16" t="s">
        <v>265</v>
      </c>
      <c r="B32" s="17" t="s">
        <v>191</v>
      </c>
      <c r="C32" s="30">
        <v>0</v>
      </c>
      <c r="D32" s="93">
        <v>0</v>
      </c>
      <c r="E32" s="30">
        <f t="shared" si="1"/>
        <v>50000</v>
      </c>
      <c r="F32" s="118">
        <v>50000</v>
      </c>
      <c r="G32" s="94">
        <v>50000</v>
      </c>
    </row>
    <row r="33" spans="1:7" ht="18" hidden="1">
      <c r="A33" s="16" t="s">
        <v>412</v>
      </c>
      <c r="B33" s="17" t="s">
        <v>413</v>
      </c>
      <c r="C33" s="30">
        <v>0</v>
      </c>
      <c r="D33" s="93">
        <v>0</v>
      </c>
      <c r="E33" s="30">
        <f t="shared" si="1"/>
        <v>0</v>
      </c>
      <c r="F33" s="118">
        <v>0</v>
      </c>
      <c r="G33" s="94">
        <v>0</v>
      </c>
    </row>
    <row r="34" spans="1:7" ht="18">
      <c r="A34" s="16" t="s">
        <v>112</v>
      </c>
      <c r="B34" s="17" t="s">
        <v>258</v>
      </c>
      <c r="C34" s="30">
        <v>2235300</v>
      </c>
      <c r="D34" s="30">
        <v>992203.04</v>
      </c>
      <c r="E34" s="30">
        <f t="shared" si="1"/>
        <v>1443796.96</v>
      </c>
      <c r="F34" s="30">
        <v>2436000</v>
      </c>
      <c r="G34" s="14">
        <v>2772000</v>
      </c>
    </row>
    <row r="35" spans="1:7" ht="16.5" customHeight="1">
      <c r="A35" s="16" t="s">
        <v>259</v>
      </c>
      <c r="B35" s="17" t="s">
        <v>260</v>
      </c>
      <c r="C35" s="30">
        <v>1183583.1</v>
      </c>
      <c r="D35" s="30">
        <v>578515.96</v>
      </c>
      <c r="E35" s="30">
        <f t="shared" si="1"/>
        <v>1611484.04</v>
      </c>
      <c r="F35" s="30">
        <v>2190000</v>
      </c>
      <c r="G35" s="14">
        <v>2250000</v>
      </c>
    </row>
    <row r="36" spans="1:7" ht="18">
      <c r="A36" s="96" t="s">
        <v>237</v>
      </c>
      <c r="B36" s="97" t="s">
        <v>235</v>
      </c>
      <c r="C36" s="30">
        <v>24764241.75</v>
      </c>
      <c r="D36" s="93">
        <v>1248050</v>
      </c>
      <c r="E36" s="30">
        <f t="shared" si="1"/>
        <v>23751950</v>
      </c>
      <c r="F36" s="118">
        <v>25000000</v>
      </c>
      <c r="G36" s="94">
        <v>17000000</v>
      </c>
    </row>
    <row r="37" spans="1:7" ht="18">
      <c r="A37" s="96" t="s">
        <v>266</v>
      </c>
      <c r="B37" s="97" t="s">
        <v>225</v>
      </c>
      <c r="C37" s="30">
        <v>66828</v>
      </c>
      <c r="D37" s="93">
        <v>1804118</v>
      </c>
      <c r="E37" s="30">
        <f t="shared" si="1"/>
        <v>23225882</v>
      </c>
      <c r="F37" s="118">
        <v>25030000</v>
      </c>
      <c r="G37" s="94">
        <v>24700000</v>
      </c>
    </row>
    <row r="38" spans="1:7" ht="16.5" customHeight="1">
      <c r="A38" s="16" t="s">
        <v>214</v>
      </c>
      <c r="B38" s="17" t="s">
        <v>215</v>
      </c>
      <c r="C38" s="30">
        <v>0</v>
      </c>
      <c r="D38" s="30">
        <v>0</v>
      </c>
      <c r="E38" s="30">
        <f t="shared" si="1"/>
        <v>15000</v>
      </c>
      <c r="F38" s="30">
        <v>15000</v>
      </c>
      <c r="G38" s="14">
        <v>12030000</v>
      </c>
    </row>
    <row r="39" spans="1:7" ht="18">
      <c r="A39" s="96" t="s">
        <v>23</v>
      </c>
      <c r="B39" s="27" t="s">
        <v>185</v>
      </c>
      <c r="C39" s="30"/>
      <c r="D39" s="13"/>
      <c r="E39" s="13"/>
      <c r="F39" s="30"/>
      <c r="G39" s="14"/>
    </row>
    <row r="40" spans="1:7" ht="18.75" thickBot="1">
      <c r="A40" s="146" t="s">
        <v>438</v>
      </c>
      <c r="B40" s="27"/>
      <c r="C40" s="30">
        <v>0</v>
      </c>
      <c r="D40" s="19">
        <v>0</v>
      </c>
      <c r="E40" s="13">
        <f>F40-D40</f>
        <v>18000000</v>
      </c>
      <c r="F40" s="30">
        <v>18000000</v>
      </c>
      <c r="G40" s="22">
        <v>18000000</v>
      </c>
    </row>
    <row r="41" spans="1:7" ht="19.5" thickBot="1" thickTop="1">
      <c r="A41" s="100" t="s">
        <v>24</v>
      </c>
      <c r="B41" s="106"/>
      <c r="C41" s="137">
        <f>SUM(C30:C40)</f>
        <v>28249952.85</v>
      </c>
      <c r="D41" s="137">
        <f>SUM(D30:D40)</f>
        <v>4622887</v>
      </c>
      <c r="E41" s="137">
        <f>SUM(E30:E40)</f>
        <v>68098113</v>
      </c>
      <c r="F41" s="137">
        <f>SUM(F30:F40)</f>
        <v>72721000</v>
      </c>
      <c r="G41" s="137">
        <f>SUM(G30:G40)</f>
        <v>76802000</v>
      </c>
    </row>
    <row r="42" spans="1:7" ht="18.75" thickTop="1">
      <c r="A42" s="83" t="s">
        <v>28</v>
      </c>
      <c r="B42" s="141"/>
      <c r="C42" s="116"/>
      <c r="D42" s="116"/>
      <c r="E42" s="116"/>
      <c r="F42" s="116"/>
      <c r="G42" s="86"/>
    </row>
    <row r="43" spans="1:7" ht="18" hidden="1">
      <c r="A43" s="96" t="s">
        <v>433</v>
      </c>
      <c r="B43" s="110" t="s">
        <v>434</v>
      </c>
      <c r="C43" s="30">
        <v>0</v>
      </c>
      <c r="D43" s="118">
        <v>0</v>
      </c>
      <c r="E43" s="30">
        <f aca="true" t="shared" si="2" ref="E43:E51">F43-D43</f>
        <v>0</v>
      </c>
      <c r="F43" s="118">
        <v>0</v>
      </c>
      <c r="G43" s="95">
        <v>0</v>
      </c>
    </row>
    <row r="44" spans="1:7" ht="18">
      <c r="A44" s="96" t="s">
        <v>328</v>
      </c>
      <c r="B44" s="110" t="s">
        <v>329</v>
      </c>
      <c r="C44" s="30">
        <v>0</v>
      </c>
      <c r="D44" s="118">
        <v>0</v>
      </c>
      <c r="E44" s="30">
        <f t="shared" si="2"/>
        <v>15000000</v>
      </c>
      <c r="F44" s="118">
        <v>15000000</v>
      </c>
      <c r="G44" s="95">
        <v>15000000</v>
      </c>
    </row>
    <row r="45" spans="1:7" ht="18">
      <c r="A45" s="96" t="s">
        <v>308</v>
      </c>
      <c r="B45" s="110" t="s">
        <v>307</v>
      </c>
      <c r="C45" s="30">
        <v>29570392.49</v>
      </c>
      <c r="D45" s="118">
        <v>836817.25</v>
      </c>
      <c r="E45" s="30">
        <f t="shared" si="2"/>
        <v>19163182.75</v>
      </c>
      <c r="F45" s="118">
        <v>20000000</v>
      </c>
      <c r="G45" s="95">
        <v>10000000</v>
      </c>
    </row>
    <row r="46" spans="1:7" ht="18" hidden="1">
      <c r="A46" s="96" t="s">
        <v>487</v>
      </c>
      <c r="B46" s="34" t="s">
        <v>488</v>
      </c>
      <c r="C46" s="30">
        <v>0</v>
      </c>
      <c r="D46" s="93">
        <v>0</v>
      </c>
      <c r="E46" s="30">
        <f t="shared" si="2"/>
        <v>0</v>
      </c>
      <c r="F46" s="118">
        <v>0</v>
      </c>
      <c r="G46" s="95">
        <v>0</v>
      </c>
    </row>
    <row r="47" spans="1:7" ht="18" hidden="1">
      <c r="A47" s="96" t="s">
        <v>119</v>
      </c>
      <c r="B47" s="34" t="s">
        <v>212</v>
      </c>
      <c r="C47" s="30">
        <v>0</v>
      </c>
      <c r="D47" s="93">
        <v>0</v>
      </c>
      <c r="E47" s="30">
        <f t="shared" si="2"/>
        <v>0</v>
      </c>
      <c r="F47" s="118">
        <v>0</v>
      </c>
      <c r="G47" s="95">
        <v>0</v>
      </c>
    </row>
    <row r="48" spans="1:7" ht="18" hidden="1">
      <c r="A48" s="33" t="s">
        <v>29</v>
      </c>
      <c r="B48" s="34" t="s">
        <v>206</v>
      </c>
      <c r="C48" s="30">
        <v>0</v>
      </c>
      <c r="D48" s="30">
        <v>0</v>
      </c>
      <c r="E48" s="30">
        <f t="shared" si="2"/>
        <v>0</v>
      </c>
      <c r="F48" s="30">
        <v>0</v>
      </c>
      <c r="G48" s="15">
        <v>0</v>
      </c>
    </row>
    <row r="49" spans="1:7" ht="16.5" customHeight="1" thickBot="1">
      <c r="A49" s="16" t="s">
        <v>292</v>
      </c>
      <c r="B49" s="40" t="s">
        <v>244</v>
      </c>
      <c r="C49" s="30">
        <v>0</v>
      </c>
      <c r="D49" s="13">
        <v>0</v>
      </c>
      <c r="E49" s="30">
        <f t="shared" si="2"/>
        <v>50000</v>
      </c>
      <c r="F49" s="30">
        <v>50000</v>
      </c>
      <c r="G49" s="15">
        <v>150000</v>
      </c>
    </row>
    <row r="50" spans="1:7" ht="16.5" customHeight="1" hidden="1">
      <c r="A50" s="33" t="s">
        <v>77</v>
      </c>
      <c r="B50" s="34" t="s">
        <v>205</v>
      </c>
      <c r="C50" s="30">
        <v>0</v>
      </c>
      <c r="D50" s="30">
        <v>0</v>
      </c>
      <c r="E50" s="30">
        <f t="shared" si="2"/>
        <v>0</v>
      </c>
      <c r="F50" s="75">
        <v>0</v>
      </c>
      <c r="G50" s="15">
        <v>0</v>
      </c>
    </row>
    <row r="51" spans="1:7" ht="16.5" customHeight="1" hidden="1" thickBot="1">
      <c r="A51" s="33" t="s">
        <v>145</v>
      </c>
      <c r="B51" s="34" t="s">
        <v>245</v>
      </c>
      <c r="C51" s="93">
        <v>0</v>
      </c>
      <c r="D51" s="30">
        <v>0</v>
      </c>
      <c r="E51" s="30">
        <f t="shared" si="2"/>
        <v>0</v>
      </c>
      <c r="F51" s="21">
        <v>0</v>
      </c>
      <c r="G51" s="15">
        <v>0</v>
      </c>
    </row>
    <row r="52" spans="1:7" ht="19.5" thickBot="1" thickTop="1">
      <c r="A52" s="100" t="s">
        <v>32</v>
      </c>
      <c r="B52" s="106"/>
      <c r="C52" s="137">
        <f>SUM(C43:C51)</f>
        <v>29570392.49</v>
      </c>
      <c r="D52" s="137">
        <f>SUM(D43:D51)</f>
        <v>836817.25</v>
      </c>
      <c r="E52" s="137">
        <f>SUM(E43:E51)</f>
        <v>34213182.75</v>
      </c>
      <c r="F52" s="137">
        <f>SUM(F43:F51)</f>
        <v>35050000</v>
      </c>
      <c r="G52" s="137">
        <f>SUM(G43:G51)</f>
        <v>25150000</v>
      </c>
    </row>
    <row r="53" spans="1:8" ht="19.5" thickBot="1" thickTop="1">
      <c r="A53" s="100" t="s">
        <v>33</v>
      </c>
      <c r="B53" s="106"/>
      <c r="C53" s="137">
        <f>C52+C41+C28</f>
        <v>78717270.03</v>
      </c>
      <c r="D53" s="137">
        <f>D52+D41+D28</f>
        <v>16507556.87</v>
      </c>
      <c r="E53" s="137">
        <f>E52+E41+E28</f>
        <v>122296446.89</v>
      </c>
      <c r="F53" s="137">
        <f>F52+F41+F28</f>
        <v>138804003.76</v>
      </c>
      <c r="G53" s="137">
        <f>G52+G41+G28</f>
        <v>133085192.72</v>
      </c>
      <c r="H53" s="61">
        <f>G53-F53</f>
        <v>-5718811.039999992</v>
      </c>
    </row>
    <row r="54" ht="6.75" customHeight="1" thickTop="1"/>
    <row r="55" spans="1:7" ht="18">
      <c r="A55" s="79" t="s">
        <v>34</v>
      </c>
      <c r="B55" s="113" t="s">
        <v>46</v>
      </c>
      <c r="C55" s="150"/>
      <c r="F55" s="79" t="s">
        <v>35</v>
      </c>
      <c r="G55" s="113"/>
    </row>
    <row r="56" ht="18.75" customHeight="1"/>
    <row r="57" ht="17.25" customHeight="1"/>
    <row r="58" ht="10.5" customHeight="1"/>
    <row r="59" spans="1:7" ht="18" customHeight="1">
      <c r="A59" s="36" t="s">
        <v>485</v>
      </c>
      <c r="B59" s="265" t="s">
        <v>476</v>
      </c>
      <c r="C59" s="266"/>
      <c r="D59" s="169"/>
      <c r="E59" s="169"/>
      <c r="F59" s="263" t="s">
        <v>85</v>
      </c>
      <c r="G59" s="263"/>
    </row>
    <row r="60" spans="1:7" ht="15.75" customHeight="1">
      <c r="A60" s="80" t="s">
        <v>486</v>
      </c>
      <c r="B60" s="262" t="s">
        <v>477</v>
      </c>
      <c r="C60" s="262"/>
      <c r="D60" s="170"/>
      <c r="E60" s="170"/>
      <c r="F60" s="264" t="s">
        <v>97</v>
      </c>
      <c r="G60" s="264"/>
    </row>
    <row r="72" spans="1:7" ht="18">
      <c r="A72" s="3"/>
      <c r="B72" s="3"/>
      <c r="C72" s="3"/>
      <c r="D72" s="3"/>
      <c r="E72" s="3"/>
      <c r="F72" s="3"/>
      <c r="G72" s="3"/>
    </row>
  </sheetData>
  <sheetProtection/>
  <mergeCells count="12">
    <mergeCell ref="A2:G2"/>
    <mergeCell ref="A3:G3"/>
    <mergeCell ref="A6:A8"/>
    <mergeCell ref="B6:B8"/>
    <mergeCell ref="C6:C8"/>
    <mergeCell ref="D6:F6"/>
    <mergeCell ref="F59:G59"/>
    <mergeCell ref="B60:C60"/>
    <mergeCell ref="F60:G60"/>
    <mergeCell ref="B59:C59"/>
    <mergeCell ref="G6:G8"/>
    <mergeCell ref="F7:F8"/>
  </mergeCells>
  <printOptions/>
  <pageMargins left="0.25" right="0.18" top="0.63" bottom="0.25" header="0.21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8" max="4" man="1"/>
  </rowBreaks>
  <ignoredErrors>
    <ignoredError sqref="B15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3"/>
  </sheetPr>
  <dimension ref="A1:H69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2.28125" style="3" customWidth="1"/>
    <col min="2" max="2" width="15.7109375" style="3" customWidth="1"/>
    <col min="3" max="5" width="18.28125" style="56" customWidth="1"/>
    <col min="6" max="7" width="18.28125" style="3" customWidth="1"/>
    <col min="8" max="8" width="15.00390625" style="0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59</v>
      </c>
      <c r="B5" s="2"/>
      <c r="C5" s="52"/>
      <c r="D5" s="52"/>
      <c r="E5" s="5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53"/>
      <c r="D10" s="53"/>
      <c r="E10" s="53"/>
      <c r="F10" s="63"/>
      <c r="G10" s="8"/>
    </row>
    <row r="11" spans="1:7" ht="18">
      <c r="A11" s="1" t="s">
        <v>1</v>
      </c>
      <c r="B11" s="9"/>
      <c r="C11" s="54"/>
      <c r="D11" s="54"/>
      <c r="E11" s="54"/>
      <c r="F11" s="59"/>
      <c r="G11" s="12"/>
    </row>
    <row r="12" spans="1:7" ht="18">
      <c r="A12" s="1" t="s">
        <v>2</v>
      </c>
      <c r="B12" s="13"/>
      <c r="C12" s="54"/>
      <c r="D12" s="54"/>
      <c r="E12" s="54"/>
      <c r="F12" s="30"/>
      <c r="G12" s="15"/>
    </row>
    <row r="13" spans="1:7" ht="18">
      <c r="A13" s="96" t="s">
        <v>91</v>
      </c>
      <c r="B13" s="97" t="s">
        <v>168</v>
      </c>
      <c r="C13" s="30">
        <v>10078090</v>
      </c>
      <c r="D13" s="72">
        <v>5018280</v>
      </c>
      <c r="E13" s="30">
        <f>F13-D13</f>
        <v>7104624</v>
      </c>
      <c r="F13" s="122">
        <v>12122904</v>
      </c>
      <c r="G13" s="14">
        <f>'[3]CSWDD'!$E$51</f>
        <v>12122904</v>
      </c>
    </row>
    <row r="14" spans="1:7" ht="18">
      <c r="A14" s="96" t="s">
        <v>222</v>
      </c>
      <c r="B14" s="97" t="s">
        <v>169</v>
      </c>
      <c r="C14" s="30">
        <v>1443281.7</v>
      </c>
      <c r="D14" s="72">
        <v>730488</v>
      </c>
      <c r="E14" s="30">
        <f>F14-D14</f>
        <v>730488</v>
      </c>
      <c r="F14" s="122">
        <v>1460976</v>
      </c>
      <c r="G14" s="14">
        <f>'[3]CSWDD'!$E$52</f>
        <v>1460976</v>
      </c>
    </row>
    <row r="15" spans="1:7" ht="18">
      <c r="A15" s="1" t="s">
        <v>3</v>
      </c>
      <c r="B15" s="17"/>
      <c r="C15" s="30"/>
      <c r="D15" s="72"/>
      <c r="E15" s="72"/>
      <c r="F15" s="122"/>
      <c r="G15" s="14"/>
    </row>
    <row r="16" spans="1:7" ht="18">
      <c r="A16" s="96" t="s">
        <v>4</v>
      </c>
      <c r="B16" s="97" t="s">
        <v>170</v>
      </c>
      <c r="C16" s="30">
        <v>1203727.41</v>
      </c>
      <c r="D16" s="72">
        <v>606000</v>
      </c>
      <c r="E16" s="30">
        <f aca="true" t="shared" si="0" ref="E16:E25">F16-D16</f>
        <v>690000</v>
      </c>
      <c r="F16" s="122">
        <v>1296000</v>
      </c>
      <c r="G16" s="14">
        <f>'[3]CSWDD'!$K$56</f>
        <v>1296000</v>
      </c>
    </row>
    <row r="17" spans="1:7" ht="18">
      <c r="A17" s="96" t="s">
        <v>5</v>
      </c>
      <c r="B17" s="97" t="s">
        <v>171</v>
      </c>
      <c r="C17" s="30">
        <v>117375</v>
      </c>
      <c r="D17" s="72">
        <v>51000</v>
      </c>
      <c r="E17" s="30">
        <f t="shared" si="0"/>
        <v>141000</v>
      </c>
      <c r="F17" s="122">
        <v>192000</v>
      </c>
      <c r="G17" s="14">
        <f>'[3]CSWDD'!$F$56/2</f>
        <v>192000</v>
      </c>
    </row>
    <row r="18" spans="1:7" ht="18">
      <c r="A18" s="96" t="s">
        <v>6</v>
      </c>
      <c r="B18" s="97" t="s">
        <v>172</v>
      </c>
      <c r="C18" s="30">
        <v>117375</v>
      </c>
      <c r="D18" s="72">
        <v>51000</v>
      </c>
      <c r="E18" s="30">
        <f t="shared" si="0"/>
        <v>141000</v>
      </c>
      <c r="F18" s="122">
        <v>192000</v>
      </c>
      <c r="G18" s="14">
        <f>'[3]CSWDD'!$F$56/2</f>
        <v>192000</v>
      </c>
    </row>
    <row r="19" spans="1:7" ht="18">
      <c r="A19" s="96" t="s">
        <v>7</v>
      </c>
      <c r="B19" s="97" t="s">
        <v>173</v>
      </c>
      <c r="C19" s="30">
        <v>294000</v>
      </c>
      <c r="D19" s="72">
        <v>288000</v>
      </c>
      <c r="E19" s="30">
        <f t="shared" si="0"/>
        <v>36000</v>
      </c>
      <c r="F19" s="122">
        <v>324000</v>
      </c>
      <c r="G19" s="14">
        <f>'[3]CSWDD'!$O$56</f>
        <v>324000</v>
      </c>
    </row>
    <row r="20" spans="1:7" ht="18">
      <c r="A20" s="16" t="s">
        <v>83</v>
      </c>
      <c r="B20" s="17" t="s">
        <v>250</v>
      </c>
      <c r="C20" s="30">
        <v>34200</v>
      </c>
      <c r="D20" s="72">
        <v>16200</v>
      </c>
      <c r="E20" s="30">
        <f t="shared" si="0"/>
        <v>102600</v>
      </c>
      <c r="F20" s="122">
        <v>118800</v>
      </c>
      <c r="G20" s="14">
        <f>'[3]CSWDD'!$P$53</f>
        <v>118800</v>
      </c>
    </row>
    <row r="21" spans="1:7" ht="18">
      <c r="A21" s="16" t="s">
        <v>251</v>
      </c>
      <c r="B21" s="17" t="s">
        <v>252</v>
      </c>
      <c r="C21" s="30">
        <v>3249.99</v>
      </c>
      <c r="D21" s="72">
        <v>0</v>
      </c>
      <c r="E21" s="30">
        <f t="shared" si="0"/>
        <v>16500</v>
      </c>
      <c r="F21" s="122">
        <v>16500</v>
      </c>
      <c r="G21" s="14">
        <f>'[3]CSWDD'!$P$54</f>
        <v>16500</v>
      </c>
    </row>
    <row r="22" spans="1:7" ht="18">
      <c r="A22" s="16" t="s">
        <v>41</v>
      </c>
      <c r="B22" s="17" t="s">
        <v>253</v>
      </c>
      <c r="C22" s="30">
        <v>37999.98</v>
      </c>
      <c r="D22" s="72">
        <v>18000</v>
      </c>
      <c r="E22" s="30">
        <f t="shared" si="0"/>
        <v>114000</v>
      </c>
      <c r="F22" s="122">
        <v>132000</v>
      </c>
      <c r="G22" s="14">
        <f>'[3]CSWDD'!$P$55</f>
        <v>132000</v>
      </c>
    </row>
    <row r="23" spans="1:7" ht="18" customHeight="1">
      <c r="A23" s="96" t="s">
        <v>10</v>
      </c>
      <c r="B23" s="97" t="s">
        <v>175</v>
      </c>
      <c r="C23" s="30">
        <v>939181</v>
      </c>
      <c r="D23" s="72">
        <v>0</v>
      </c>
      <c r="E23" s="30">
        <f t="shared" si="0"/>
        <v>1131990</v>
      </c>
      <c r="F23" s="122">
        <v>1131990</v>
      </c>
      <c r="G23" s="14">
        <f>'[3]CSWDD'!$M$56</f>
        <v>1131990</v>
      </c>
    </row>
    <row r="24" spans="1:7" ht="18">
      <c r="A24" s="96" t="s">
        <v>9</v>
      </c>
      <c r="B24" s="97" t="s">
        <v>176</v>
      </c>
      <c r="C24" s="30">
        <v>245500</v>
      </c>
      <c r="D24" s="72">
        <v>0</v>
      </c>
      <c r="E24" s="30">
        <f t="shared" si="0"/>
        <v>270000</v>
      </c>
      <c r="F24" s="122">
        <v>270000</v>
      </c>
      <c r="G24" s="14">
        <f>'[3]CSWDD'!$N$56</f>
        <v>270000</v>
      </c>
    </row>
    <row r="25" spans="1:7" ht="18">
      <c r="A25" s="96" t="s">
        <v>267</v>
      </c>
      <c r="B25" s="97" t="s">
        <v>177</v>
      </c>
      <c r="C25" s="30">
        <v>932991</v>
      </c>
      <c r="D25" s="122">
        <v>949749</v>
      </c>
      <c r="E25" s="30">
        <f t="shared" si="0"/>
        <v>182241</v>
      </c>
      <c r="F25" s="122">
        <v>1131990</v>
      </c>
      <c r="G25" s="14">
        <f>'[3]CSWDD'!$L$56</f>
        <v>1131990</v>
      </c>
    </row>
    <row r="26" spans="1:7" ht="18">
      <c r="A26" s="1" t="s">
        <v>48</v>
      </c>
      <c r="B26" s="17"/>
      <c r="C26" s="30"/>
      <c r="D26" s="72"/>
      <c r="E26" s="72"/>
      <c r="F26" s="122"/>
      <c r="G26" s="14"/>
    </row>
    <row r="27" spans="1:7" ht="18">
      <c r="A27" s="96" t="s">
        <v>178</v>
      </c>
      <c r="B27" s="97" t="s">
        <v>179</v>
      </c>
      <c r="C27" s="30">
        <v>1383461.87</v>
      </c>
      <c r="D27" s="72">
        <v>689852.16</v>
      </c>
      <c r="E27" s="30">
        <f>F27-D27</f>
        <v>940213.4400000001</v>
      </c>
      <c r="F27" s="122">
        <v>1630065.6</v>
      </c>
      <c r="G27" s="14">
        <f>'[3]CSWDD'!$G$56</f>
        <v>1630065.6000000006</v>
      </c>
    </row>
    <row r="28" spans="1:7" ht="18">
      <c r="A28" s="96" t="s">
        <v>11</v>
      </c>
      <c r="B28" s="97" t="s">
        <v>182</v>
      </c>
      <c r="C28" s="30">
        <v>60100</v>
      </c>
      <c r="D28" s="72">
        <v>30300</v>
      </c>
      <c r="E28" s="30">
        <f>F28-D28</f>
        <v>241377.59999999998</v>
      </c>
      <c r="F28" s="122">
        <v>271677.6</v>
      </c>
      <c r="G28" s="14">
        <f>'[3]CSWDD'!$H$56</f>
        <v>271677.6000000002</v>
      </c>
    </row>
    <row r="29" spans="1:8" ht="18">
      <c r="A29" s="96" t="s">
        <v>12</v>
      </c>
      <c r="B29" s="97" t="s">
        <v>183</v>
      </c>
      <c r="C29" s="30">
        <v>163712.96</v>
      </c>
      <c r="D29" s="72">
        <v>81482.97</v>
      </c>
      <c r="E29" s="30">
        <f>F29-D29</f>
        <v>122275.59</v>
      </c>
      <c r="F29" s="122">
        <v>203758.56</v>
      </c>
      <c r="G29" s="14">
        <f>'[3]CSWDD'!$I$56</f>
        <v>264273.60000000015</v>
      </c>
      <c r="H29" s="149">
        <f>G29-F29</f>
        <v>60515.040000000154</v>
      </c>
    </row>
    <row r="30" spans="1:7" ht="18.75" thickBot="1">
      <c r="A30" s="98" t="s">
        <v>181</v>
      </c>
      <c r="B30" s="97" t="s">
        <v>184</v>
      </c>
      <c r="C30" s="30">
        <v>60400</v>
      </c>
      <c r="D30" s="73">
        <v>30300</v>
      </c>
      <c r="E30" s="30">
        <f>F30-D30</f>
        <v>34500</v>
      </c>
      <c r="F30" s="212">
        <v>64800</v>
      </c>
      <c r="G30" s="22">
        <f>'[3]CSWDD'!$J$56</f>
        <v>64800</v>
      </c>
    </row>
    <row r="31" spans="1:8" ht="19.5" thickBot="1" thickTop="1">
      <c r="A31" s="23" t="s">
        <v>13</v>
      </c>
      <c r="B31" s="24"/>
      <c r="C31" s="137">
        <f>SUM(C13:C30)</f>
        <v>17114645.91</v>
      </c>
      <c r="D31" s="137">
        <f>SUM(D13:D30)</f>
        <v>8560652.13</v>
      </c>
      <c r="E31" s="137">
        <f>SUM(E13:E30)</f>
        <v>11998809.629999999</v>
      </c>
      <c r="F31" s="137">
        <f>SUM(F13:F30)</f>
        <v>20559461.76</v>
      </c>
      <c r="G31" s="137">
        <f>SUM(G13:G30)</f>
        <v>20619976.800000004</v>
      </c>
      <c r="H31" s="61"/>
    </row>
    <row r="32" spans="1:8" ht="18.75" thickTop="1">
      <c r="A32" s="26" t="s">
        <v>272</v>
      </c>
      <c r="B32" s="27"/>
      <c r="C32" s="55"/>
      <c r="D32" s="55"/>
      <c r="E32" s="55"/>
      <c r="F32" s="130"/>
      <c r="G32" s="7"/>
      <c r="H32" s="61"/>
    </row>
    <row r="33" spans="1:7" ht="18">
      <c r="A33" s="96" t="s">
        <v>14</v>
      </c>
      <c r="B33" s="27" t="s">
        <v>186</v>
      </c>
      <c r="C33" s="30">
        <v>6000</v>
      </c>
      <c r="D33" s="13">
        <v>6000</v>
      </c>
      <c r="E33" s="30">
        <f aca="true" t="shared" si="1" ref="E33:E46">F33-D33</f>
        <v>94000</v>
      </c>
      <c r="F33" s="30">
        <v>100000</v>
      </c>
      <c r="G33" s="15">
        <v>0</v>
      </c>
    </row>
    <row r="34" spans="1:7" ht="18" hidden="1">
      <c r="A34" s="96" t="s">
        <v>15</v>
      </c>
      <c r="B34" s="27" t="s">
        <v>187</v>
      </c>
      <c r="C34" s="30">
        <v>0</v>
      </c>
      <c r="D34" s="13">
        <v>0</v>
      </c>
      <c r="E34" s="30">
        <f t="shared" si="1"/>
        <v>0</v>
      </c>
      <c r="F34" s="30">
        <v>0</v>
      </c>
      <c r="G34" s="15">
        <v>0</v>
      </c>
    </row>
    <row r="35" spans="1:8" ht="18">
      <c r="A35" s="16" t="s">
        <v>362</v>
      </c>
      <c r="B35" s="17" t="s">
        <v>218</v>
      </c>
      <c r="C35" s="30">
        <v>298508</v>
      </c>
      <c r="D35" s="30">
        <v>389854</v>
      </c>
      <c r="E35" s="30">
        <f>F35-D35</f>
        <v>210146</v>
      </c>
      <c r="F35" s="30">
        <v>600000</v>
      </c>
      <c r="G35" s="15">
        <v>0</v>
      </c>
      <c r="H35" s="154">
        <v>1200000</v>
      </c>
    </row>
    <row r="36" spans="1:7" ht="18">
      <c r="A36" s="16" t="s">
        <v>116</v>
      </c>
      <c r="B36" s="17" t="s">
        <v>255</v>
      </c>
      <c r="C36" s="30">
        <v>984773.25</v>
      </c>
      <c r="D36" s="30">
        <v>592709</v>
      </c>
      <c r="E36" s="30">
        <f t="shared" si="1"/>
        <v>607291</v>
      </c>
      <c r="F36" s="30">
        <v>1200000</v>
      </c>
      <c r="G36" s="15">
        <v>1200000</v>
      </c>
    </row>
    <row r="37" spans="1:7" ht="18" hidden="1">
      <c r="A37" s="96" t="s">
        <v>302</v>
      </c>
      <c r="B37" s="27" t="s">
        <v>303</v>
      </c>
      <c r="C37" s="30">
        <v>0</v>
      </c>
      <c r="D37" s="13">
        <v>0</v>
      </c>
      <c r="E37" s="30">
        <f t="shared" si="1"/>
        <v>0</v>
      </c>
      <c r="F37" s="30">
        <v>0</v>
      </c>
      <c r="G37" s="15">
        <v>0</v>
      </c>
    </row>
    <row r="38" spans="1:7" ht="18">
      <c r="A38" s="16" t="s">
        <v>147</v>
      </c>
      <c r="B38" s="17" t="s">
        <v>228</v>
      </c>
      <c r="C38" s="30">
        <v>0</v>
      </c>
      <c r="D38" s="30">
        <v>0</v>
      </c>
      <c r="E38" s="30">
        <f t="shared" si="1"/>
        <v>20000</v>
      </c>
      <c r="F38" s="30">
        <v>20000</v>
      </c>
      <c r="G38" s="15">
        <v>0</v>
      </c>
    </row>
    <row r="39" spans="1:7" ht="18">
      <c r="A39" s="16" t="s">
        <v>126</v>
      </c>
      <c r="B39" s="17" t="s">
        <v>223</v>
      </c>
      <c r="C39" s="30">
        <v>300000</v>
      </c>
      <c r="D39" s="30">
        <v>0</v>
      </c>
      <c r="E39" s="30">
        <f t="shared" si="1"/>
        <v>300000</v>
      </c>
      <c r="F39" s="30">
        <v>300000</v>
      </c>
      <c r="G39" s="15">
        <v>300000</v>
      </c>
    </row>
    <row r="40" spans="1:7" ht="18">
      <c r="A40" s="16" t="s">
        <v>190</v>
      </c>
      <c r="B40" s="17" t="s">
        <v>191</v>
      </c>
      <c r="C40" s="30">
        <v>495920</v>
      </c>
      <c r="D40" s="30">
        <v>505255</v>
      </c>
      <c r="E40" s="30">
        <f t="shared" si="1"/>
        <v>494745</v>
      </c>
      <c r="F40" s="30">
        <v>1000000</v>
      </c>
      <c r="G40" s="15">
        <v>800000</v>
      </c>
    </row>
    <row r="41" spans="1:7" ht="18" hidden="1">
      <c r="A41" s="96" t="s">
        <v>293</v>
      </c>
      <c r="B41" s="27" t="s">
        <v>300</v>
      </c>
      <c r="C41" s="30">
        <v>0</v>
      </c>
      <c r="D41" s="13">
        <v>0</v>
      </c>
      <c r="E41" s="30">
        <f t="shared" si="1"/>
        <v>0</v>
      </c>
      <c r="F41" s="30">
        <v>0</v>
      </c>
      <c r="G41" s="15">
        <v>0</v>
      </c>
    </row>
    <row r="42" spans="1:7" ht="18" hidden="1">
      <c r="A42" s="16" t="s">
        <v>111</v>
      </c>
      <c r="B42" s="17" t="s">
        <v>216</v>
      </c>
      <c r="C42" s="30">
        <v>0</v>
      </c>
      <c r="D42" s="30">
        <v>0</v>
      </c>
      <c r="E42" s="30">
        <f t="shared" si="1"/>
        <v>0</v>
      </c>
      <c r="F42" s="30">
        <v>0</v>
      </c>
      <c r="G42" s="15">
        <v>0</v>
      </c>
    </row>
    <row r="43" spans="1:7" ht="18">
      <c r="A43" s="96" t="s">
        <v>259</v>
      </c>
      <c r="B43" s="17" t="s">
        <v>260</v>
      </c>
      <c r="C43" s="30">
        <v>3216370.75</v>
      </c>
      <c r="D43" s="13">
        <v>1910053.26</v>
      </c>
      <c r="E43" s="30">
        <f t="shared" si="1"/>
        <v>2972122.74</v>
      </c>
      <c r="F43" s="30">
        <v>4882176</v>
      </c>
      <c r="G43" s="15">
        <v>5336352</v>
      </c>
    </row>
    <row r="44" spans="1:7" s="76" customFormat="1" ht="15.75" customHeight="1">
      <c r="A44" s="96" t="s">
        <v>248</v>
      </c>
      <c r="B44" s="97" t="s">
        <v>227</v>
      </c>
      <c r="C44" s="30">
        <v>446936.65</v>
      </c>
      <c r="D44" s="30">
        <v>366018</v>
      </c>
      <c r="E44" s="30">
        <f t="shared" si="1"/>
        <v>233982</v>
      </c>
      <c r="F44" s="30">
        <v>600000</v>
      </c>
      <c r="G44" s="15">
        <v>500000</v>
      </c>
    </row>
    <row r="45" spans="1:8" s="76" customFormat="1" ht="15.75" customHeight="1">
      <c r="A45" s="96" t="s">
        <v>18</v>
      </c>
      <c r="B45" s="97" t="s">
        <v>197</v>
      </c>
      <c r="C45" s="30">
        <v>0</v>
      </c>
      <c r="D45" s="30">
        <v>0</v>
      </c>
      <c r="E45" s="30">
        <f t="shared" si="1"/>
        <v>1000000</v>
      </c>
      <c r="F45" s="30">
        <v>1000000</v>
      </c>
      <c r="G45" s="15">
        <v>0</v>
      </c>
      <c r="H45" s="154">
        <v>300000</v>
      </c>
    </row>
    <row r="46" spans="1:7" s="76" customFormat="1" ht="15.75" customHeight="1">
      <c r="A46" s="96" t="s">
        <v>114</v>
      </c>
      <c r="B46" s="97" t="s">
        <v>234</v>
      </c>
      <c r="C46" s="30">
        <v>0</v>
      </c>
      <c r="D46" s="30">
        <v>0</v>
      </c>
      <c r="E46" s="30">
        <f t="shared" si="1"/>
        <v>50000</v>
      </c>
      <c r="F46" s="30">
        <v>50000</v>
      </c>
      <c r="G46" s="15">
        <v>0</v>
      </c>
    </row>
    <row r="47" spans="1:7" ht="18">
      <c r="A47" s="16" t="s">
        <v>23</v>
      </c>
      <c r="B47" s="39" t="s">
        <v>185</v>
      </c>
      <c r="C47" s="30"/>
      <c r="D47" s="30"/>
      <c r="E47" s="30"/>
      <c r="F47" s="30"/>
      <c r="G47" s="15"/>
    </row>
    <row r="48" spans="1:7" ht="18">
      <c r="A48" s="147" t="s">
        <v>346</v>
      </c>
      <c r="B48" s="71"/>
      <c r="C48" s="30">
        <v>0</v>
      </c>
      <c r="D48" s="30">
        <v>0</v>
      </c>
      <c r="E48" s="30">
        <f aca="true" t="shared" si="2" ref="E48:E56">F48-D48</f>
        <v>1000000</v>
      </c>
      <c r="F48" s="30">
        <v>1000000</v>
      </c>
      <c r="G48" s="15">
        <v>500000</v>
      </c>
    </row>
    <row r="49" spans="1:7" ht="18">
      <c r="A49" s="147" t="s">
        <v>348</v>
      </c>
      <c r="B49" s="71"/>
      <c r="C49" s="30">
        <v>1245000</v>
      </c>
      <c r="D49" s="30">
        <v>1360000</v>
      </c>
      <c r="E49" s="30">
        <f t="shared" si="2"/>
        <v>2640000</v>
      </c>
      <c r="F49" s="30">
        <v>4000000</v>
      </c>
      <c r="G49" s="15">
        <f>4500000-500000</f>
        <v>4000000</v>
      </c>
    </row>
    <row r="50" spans="1:7" ht="18">
      <c r="A50" s="147" t="s">
        <v>347</v>
      </c>
      <c r="B50" s="71"/>
      <c r="C50" s="30">
        <v>167880</v>
      </c>
      <c r="D50" s="30">
        <v>0</v>
      </c>
      <c r="E50" s="30">
        <f t="shared" si="2"/>
        <v>0</v>
      </c>
      <c r="F50" s="30">
        <v>0</v>
      </c>
      <c r="G50" s="15">
        <v>400000</v>
      </c>
    </row>
    <row r="51" spans="1:7" ht="18">
      <c r="A51" s="147" t="s">
        <v>163</v>
      </c>
      <c r="B51" s="60"/>
      <c r="C51" s="30">
        <v>355812</v>
      </c>
      <c r="D51" s="30">
        <v>128795</v>
      </c>
      <c r="E51" s="30">
        <f t="shared" si="2"/>
        <v>871205</v>
      </c>
      <c r="F51" s="30">
        <f>500000+500000</f>
        <v>1000000</v>
      </c>
      <c r="G51" s="15">
        <v>1500000</v>
      </c>
    </row>
    <row r="52" spans="1:7" ht="18">
      <c r="A52" s="147" t="s">
        <v>325</v>
      </c>
      <c r="B52" s="60"/>
      <c r="C52" s="30">
        <v>824100</v>
      </c>
      <c r="D52" s="30">
        <v>0</v>
      </c>
      <c r="E52" s="30">
        <f>F52-D52</f>
        <v>850000</v>
      </c>
      <c r="F52" s="30">
        <v>850000</v>
      </c>
      <c r="G52" s="15">
        <v>0</v>
      </c>
    </row>
    <row r="53" spans="1:7" ht="18">
      <c r="A53" s="147" t="s">
        <v>414</v>
      </c>
      <c r="B53" s="60"/>
      <c r="C53" s="30">
        <v>0</v>
      </c>
      <c r="D53" s="30">
        <v>49992</v>
      </c>
      <c r="E53" s="30">
        <f>F53-D53</f>
        <v>5950008</v>
      </c>
      <c r="F53" s="30">
        <v>6000000</v>
      </c>
      <c r="G53" s="15">
        <v>5500000</v>
      </c>
    </row>
    <row r="54" spans="1:7" ht="18">
      <c r="A54" s="147" t="s">
        <v>468</v>
      </c>
      <c r="B54" s="60"/>
      <c r="C54" s="30">
        <v>0</v>
      </c>
      <c r="D54" s="30">
        <v>263300</v>
      </c>
      <c r="E54" s="30">
        <f t="shared" si="2"/>
        <v>3361827.85</v>
      </c>
      <c r="F54" s="189">
        <v>3625127.85</v>
      </c>
      <c r="G54" s="15">
        <v>3000000</v>
      </c>
    </row>
    <row r="55" spans="1:7" ht="18">
      <c r="A55" s="147" t="s">
        <v>469</v>
      </c>
      <c r="B55" s="60"/>
      <c r="C55" s="75">
        <v>0</v>
      </c>
      <c r="D55" s="75">
        <v>0</v>
      </c>
      <c r="E55" s="75">
        <f t="shared" si="2"/>
        <v>600000</v>
      </c>
      <c r="F55" s="75">
        <v>600000</v>
      </c>
      <c r="G55" s="184">
        <v>1300000</v>
      </c>
    </row>
    <row r="56" spans="1:7" ht="36.75" thickBot="1">
      <c r="A56" s="209" t="s">
        <v>529</v>
      </c>
      <c r="B56" s="221"/>
      <c r="C56" s="21">
        <v>0</v>
      </c>
      <c r="D56" s="21">
        <v>0</v>
      </c>
      <c r="E56" s="75">
        <f t="shared" si="2"/>
        <v>0</v>
      </c>
      <c r="F56" s="21">
        <v>0</v>
      </c>
      <c r="G56" s="22">
        <v>1000000</v>
      </c>
    </row>
    <row r="57" spans="1:7" ht="19.5" thickBot="1" thickTop="1">
      <c r="A57" s="23" t="s">
        <v>24</v>
      </c>
      <c r="B57" s="25"/>
      <c r="C57" s="137">
        <f>SUM(C33:C56)</f>
        <v>8341300.65</v>
      </c>
      <c r="D57" s="137">
        <f>SUM(D33:D56)</f>
        <v>5571976.26</v>
      </c>
      <c r="E57" s="137">
        <f>SUM(E33:E56)</f>
        <v>21255327.590000004</v>
      </c>
      <c r="F57" s="137">
        <f>SUM(F33:F56)</f>
        <v>26827303.85</v>
      </c>
      <c r="G57" s="137">
        <f>SUM(G33:G56)</f>
        <v>25336352</v>
      </c>
    </row>
    <row r="58" spans="1:7" ht="18.75" thickTop="1">
      <c r="A58" s="26" t="s">
        <v>28</v>
      </c>
      <c r="B58" s="32"/>
      <c r="C58" s="53"/>
      <c r="D58" s="53"/>
      <c r="E58" s="53"/>
      <c r="F58" s="63"/>
      <c r="G58" s="7"/>
    </row>
    <row r="59" spans="1:8" ht="18">
      <c r="A59" s="33" t="s">
        <v>44</v>
      </c>
      <c r="B59" s="34" t="s">
        <v>208</v>
      </c>
      <c r="C59" s="30">
        <v>0</v>
      </c>
      <c r="D59" s="30">
        <v>0</v>
      </c>
      <c r="E59" s="30">
        <f>F59-D59</f>
        <v>0</v>
      </c>
      <c r="F59" s="30">
        <v>0</v>
      </c>
      <c r="G59" s="15">
        <v>0</v>
      </c>
      <c r="H59" s="154">
        <v>100000</v>
      </c>
    </row>
    <row r="60" spans="1:8" ht="16.5" customHeight="1">
      <c r="A60" s="16" t="s">
        <v>525</v>
      </c>
      <c r="B60" s="40" t="s">
        <v>526</v>
      </c>
      <c r="C60" s="30">
        <v>0</v>
      </c>
      <c r="D60" s="30">
        <v>0</v>
      </c>
      <c r="E60" s="30">
        <f>F60-D60</f>
        <v>0</v>
      </c>
      <c r="F60" s="30">
        <v>0</v>
      </c>
      <c r="G60" s="15">
        <v>0</v>
      </c>
      <c r="H60" s="154">
        <v>300000</v>
      </c>
    </row>
    <row r="61" spans="1:8" ht="18.75" thickBot="1">
      <c r="A61" s="33" t="s">
        <v>77</v>
      </c>
      <c r="B61" s="34" t="s">
        <v>205</v>
      </c>
      <c r="C61" s="30">
        <v>499246</v>
      </c>
      <c r="D61" s="30">
        <v>0</v>
      </c>
      <c r="E61" s="30">
        <f>F61-D61</f>
        <v>1500000</v>
      </c>
      <c r="F61" s="30">
        <v>1500000</v>
      </c>
      <c r="G61" s="15">
        <v>0</v>
      </c>
      <c r="H61" s="154"/>
    </row>
    <row r="62" spans="1:7" ht="19.5" thickBot="1" thickTop="1">
      <c r="A62" s="23" t="s">
        <v>32</v>
      </c>
      <c r="B62" s="25"/>
      <c r="C62" s="137">
        <f>SUM(C59:C61)</f>
        <v>499246</v>
      </c>
      <c r="D62" s="137">
        <f>SUM(D59:D61)</f>
        <v>0</v>
      </c>
      <c r="E62" s="137">
        <f>SUM(E59:E61)</f>
        <v>1500000</v>
      </c>
      <c r="F62" s="137">
        <f>SUM(F59:F61)</f>
        <v>1500000</v>
      </c>
      <c r="G62" s="137">
        <f>SUM(G59:G61)</f>
        <v>0</v>
      </c>
    </row>
    <row r="63" spans="1:8" ht="19.5" thickBot="1" thickTop="1">
      <c r="A63" s="23" t="s">
        <v>33</v>
      </c>
      <c r="B63" s="25"/>
      <c r="C63" s="137">
        <f>C62+C57+C31</f>
        <v>25955192.560000002</v>
      </c>
      <c r="D63" s="137">
        <f>D62+D57+D31</f>
        <v>14132628.39</v>
      </c>
      <c r="E63" s="137">
        <f>E62+E57+E31</f>
        <v>34754137.22</v>
      </c>
      <c r="F63" s="137">
        <f>F62+F57+F31</f>
        <v>48886765.61</v>
      </c>
      <c r="G63" s="137">
        <f>G62+G57+G31</f>
        <v>45956328.800000004</v>
      </c>
      <c r="H63" s="61">
        <f>G63-F63</f>
        <v>-2930436.809999995</v>
      </c>
    </row>
    <row r="64" ht="12.75" customHeight="1" thickTop="1"/>
    <row r="65" spans="1:7" ht="18">
      <c r="A65" s="3" t="s">
        <v>34</v>
      </c>
      <c r="B65" s="35" t="s">
        <v>46</v>
      </c>
      <c r="F65" s="56" t="s">
        <v>35</v>
      </c>
      <c r="G65" s="35"/>
    </row>
    <row r="66" ht="15" customHeight="1"/>
    <row r="67" ht="26.25" customHeight="1"/>
    <row r="68" spans="1:7" ht="18" customHeight="1">
      <c r="A68" s="36" t="s">
        <v>435</v>
      </c>
      <c r="B68" s="265" t="s">
        <v>476</v>
      </c>
      <c r="C68" s="266"/>
      <c r="D68" s="169"/>
      <c r="E68" s="169"/>
      <c r="F68" s="263" t="s">
        <v>85</v>
      </c>
      <c r="G68" s="263"/>
    </row>
    <row r="69" spans="1:7" ht="18" customHeight="1">
      <c r="A69" s="4" t="s">
        <v>334</v>
      </c>
      <c r="B69" s="262" t="s">
        <v>477</v>
      </c>
      <c r="C69" s="262"/>
      <c r="D69" s="170"/>
      <c r="E69" s="170"/>
      <c r="F69" s="264" t="s">
        <v>97</v>
      </c>
      <c r="G69" s="264"/>
    </row>
  </sheetData>
  <sheetProtection/>
  <mergeCells count="12">
    <mergeCell ref="A2:G2"/>
    <mergeCell ref="A3:G3"/>
    <mergeCell ref="A6:A8"/>
    <mergeCell ref="B6:B8"/>
    <mergeCell ref="C6:C8"/>
    <mergeCell ref="D6:F6"/>
    <mergeCell ref="F68:G68"/>
    <mergeCell ref="B69:C69"/>
    <mergeCell ref="F69:G69"/>
    <mergeCell ref="B68:C68"/>
    <mergeCell ref="G6:G8"/>
    <mergeCell ref="F7:F8"/>
  </mergeCells>
  <printOptions/>
  <pageMargins left="0.26" right="0.19" top="0.45" bottom="0.25" header="0.22" footer="0.25"/>
  <pageSetup horizontalDpi="300" verticalDpi="300" orientation="landscape" paperSize="9" scale="94" r:id="rId1"/>
  <headerFooter alignWithMargins="0">
    <oddFooter>&amp;CPage &amp;P of &amp;N</oddFooter>
  </headerFooter>
  <rowBreaks count="3" manualBreakCount="3">
    <brk id="31" max="6" man="1"/>
    <brk id="57" max="6" man="1"/>
    <brk id="69" max="6" man="1"/>
  </rowBreaks>
  <ignoredErrors>
    <ignoredError sqref="B15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3"/>
  </sheetPr>
  <dimension ref="A1:I57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5.28125" style="3" customWidth="1"/>
    <col min="2" max="2" width="15.7109375" style="3" customWidth="1"/>
    <col min="3" max="5" width="18.28125" style="56" customWidth="1"/>
    <col min="6" max="7" width="18.28125" style="3" customWidth="1"/>
    <col min="8" max="8" width="13.42187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54</v>
      </c>
      <c r="B5" s="2"/>
      <c r="C5" s="52"/>
      <c r="D5" s="52"/>
      <c r="E5" s="5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53"/>
      <c r="D10" s="53"/>
      <c r="E10" s="53"/>
      <c r="F10" s="63"/>
      <c r="G10" s="8"/>
    </row>
    <row r="11" spans="1:7" ht="18">
      <c r="A11" s="1" t="s">
        <v>1</v>
      </c>
      <c r="B11" s="9"/>
      <c r="C11" s="54"/>
      <c r="D11" s="54"/>
      <c r="E11" s="54"/>
      <c r="F11" s="59"/>
      <c r="G11" s="12"/>
    </row>
    <row r="12" spans="1:7" ht="18">
      <c r="A12" s="1" t="s">
        <v>2</v>
      </c>
      <c r="B12" s="13"/>
      <c r="C12" s="54"/>
      <c r="D12" s="54"/>
      <c r="E12" s="54"/>
      <c r="F12" s="30"/>
      <c r="G12" s="15"/>
    </row>
    <row r="13" spans="1:7" ht="18">
      <c r="A13" s="96" t="s">
        <v>91</v>
      </c>
      <c r="B13" s="97" t="s">
        <v>168</v>
      </c>
      <c r="C13" s="30">
        <v>6124077.82</v>
      </c>
      <c r="D13" s="30">
        <v>2997030</v>
      </c>
      <c r="E13" s="30">
        <f>F13-D13</f>
        <v>3175194</v>
      </c>
      <c r="F13" s="122">
        <v>6172224</v>
      </c>
      <c r="G13" s="14">
        <f>'[3]VICE'!$E$23</f>
        <v>6172224</v>
      </c>
    </row>
    <row r="14" spans="1:7" ht="18">
      <c r="A14" s="96" t="s">
        <v>273</v>
      </c>
      <c r="B14" s="97" t="s">
        <v>169</v>
      </c>
      <c r="C14" s="30">
        <v>4508961.92</v>
      </c>
      <c r="D14" s="30">
        <v>2237197.45</v>
      </c>
      <c r="E14" s="30">
        <f>F14-D14</f>
        <v>2278546.55</v>
      </c>
      <c r="F14" s="122">
        <v>4515744</v>
      </c>
      <c r="G14" s="14">
        <f>'[3]VICE'!$E$24</f>
        <v>4515744</v>
      </c>
    </row>
    <row r="15" spans="1:7" ht="18">
      <c r="A15" s="1" t="s">
        <v>3</v>
      </c>
      <c r="B15" s="17"/>
      <c r="C15" s="72"/>
      <c r="D15" s="30"/>
      <c r="E15" s="72"/>
      <c r="F15" s="122"/>
      <c r="G15" s="14"/>
    </row>
    <row r="16" spans="1:7" ht="18">
      <c r="A16" s="96" t="s">
        <v>4</v>
      </c>
      <c r="B16" s="97" t="s">
        <v>170</v>
      </c>
      <c r="C16" s="30">
        <v>1218075.76</v>
      </c>
      <c r="D16" s="30">
        <v>596264.15</v>
      </c>
      <c r="E16" s="30">
        <f aca="true" t="shared" si="0" ref="E16:E22">F16-D16</f>
        <v>627735.85</v>
      </c>
      <c r="F16" s="122">
        <v>1224000</v>
      </c>
      <c r="G16" s="14">
        <f>'[3]VICE'!$K$25</f>
        <v>1224000</v>
      </c>
    </row>
    <row r="17" spans="1:7" ht="18">
      <c r="A17" s="96" t="s">
        <v>5</v>
      </c>
      <c r="B17" s="97" t="s">
        <v>171</v>
      </c>
      <c r="C17" s="30">
        <v>120000</v>
      </c>
      <c r="D17" s="30">
        <v>60000</v>
      </c>
      <c r="E17" s="30">
        <f t="shared" si="0"/>
        <v>60000</v>
      </c>
      <c r="F17" s="122">
        <v>120000</v>
      </c>
      <c r="G17" s="14">
        <f>'[3]VICE'!$F$25/2</f>
        <v>120000</v>
      </c>
    </row>
    <row r="18" spans="1:7" ht="18">
      <c r="A18" s="96" t="s">
        <v>6</v>
      </c>
      <c r="B18" s="97" t="s">
        <v>172</v>
      </c>
      <c r="C18" s="30">
        <v>120000</v>
      </c>
      <c r="D18" s="30">
        <v>60000</v>
      </c>
      <c r="E18" s="30">
        <f t="shared" si="0"/>
        <v>60000</v>
      </c>
      <c r="F18" s="122">
        <v>120000</v>
      </c>
      <c r="G18" s="14">
        <f>'[3]VICE'!$F$25/2</f>
        <v>120000</v>
      </c>
    </row>
    <row r="19" spans="1:7" ht="18">
      <c r="A19" s="96" t="s">
        <v>7</v>
      </c>
      <c r="B19" s="97" t="s">
        <v>173</v>
      </c>
      <c r="C19" s="30">
        <v>294000</v>
      </c>
      <c r="D19" s="30">
        <v>270000</v>
      </c>
      <c r="E19" s="30">
        <f t="shared" si="0"/>
        <v>36000</v>
      </c>
      <c r="F19" s="122">
        <v>306000</v>
      </c>
      <c r="G19" s="14">
        <f>'[3]VICE'!$O$25</f>
        <v>306000</v>
      </c>
    </row>
    <row r="20" spans="1:7" ht="18">
      <c r="A20" s="96" t="s">
        <v>10</v>
      </c>
      <c r="B20" s="97" t="s">
        <v>175</v>
      </c>
      <c r="C20" s="30">
        <v>831586</v>
      </c>
      <c r="D20" s="30">
        <v>0</v>
      </c>
      <c r="E20" s="30">
        <f t="shared" si="0"/>
        <v>890664</v>
      </c>
      <c r="F20" s="122">
        <v>890664</v>
      </c>
      <c r="G20" s="14">
        <f>'[3]VICE'!$M$25</f>
        <v>890664</v>
      </c>
    </row>
    <row r="21" spans="1:7" ht="18">
      <c r="A21" s="96" t="s">
        <v>9</v>
      </c>
      <c r="B21" s="97" t="s">
        <v>176</v>
      </c>
      <c r="C21" s="30">
        <v>243000</v>
      </c>
      <c r="D21" s="30">
        <v>0</v>
      </c>
      <c r="E21" s="30">
        <f t="shared" si="0"/>
        <v>255000</v>
      </c>
      <c r="F21" s="122">
        <v>255000</v>
      </c>
      <c r="G21" s="14">
        <f>'[3]VICE'!$N$25</f>
        <v>255000</v>
      </c>
    </row>
    <row r="22" spans="1:7" ht="18">
      <c r="A22" s="96" t="s">
        <v>267</v>
      </c>
      <c r="B22" s="97" t="s">
        <v>177</v>
      </c>
      <c r="C22" s="30">
        <v>860133</v>
      </c>
      <c r="D22" s="30">
        <v>853681</v>
      </c>
      <c r="E22" s="30">
        <f t="shared" si="0"/>
        <v>36983</v>
      </c>
      <c r="F22" s="122">
        <v>890664</v>
      </c>
      <c r="G22" s="14">
        <f>'[3]VICE'!$L$25</f>
        <v>890664</v>
      </c>
    </row>
    <row r="23" spans="1:7" ht="18">
      <c r="A23" s="1" t="s">
        <v>48</v>
      </c>
      <c r="B23" s="17"/>
      <c r="C23" s="174"/>
      <c r="D23" s="30"/>
      <c r="E23" s="174"/>
      <c r="F23" s="122"/>
      <c r="G23" s="14"/>
    </row>
    <row r="24" spans="1:7" ht="18">
      <c r="A24" s="96" t="s">
        <v>178</v>
      </c>
      <c r="B24" s="97" t="s">
        <v>179</v>
      </c>
      <c r="C24" s="30">
        <v>1275822.17</v>
      </c>
      <c r="D24" s="30">
        <v>627896.22</v>
      </c>
      <c r="E24" s="30">
        <f>F24-D24</f>
        <v>654659.94</v>
      </c>
      <c r="F24" s="122">
        <v>1282556.16</v>
      </c>
      <c r="G24" s="14">
        <f>'[3]VICE'!$G$25</f>
        <v>1282556.1600000001</v>
      </c>
    </row>
    <row r="25" spans="1:7" ht="18">
      <c r="A25" s="96" t="s">
        <v>11</v>
      </c>
      <c r="B25" s="97" t="s">
        <v>182</v>
      </c>
      <c r="C25" s="30">
        <v>61100</v>
      </c>
      <c r="D25" s="30">
        <v>29900</v>
      </c>
      <c r="E25" s="30">
        <f>F25-D25</f>
        <v>183859.36</v>
      </c>
      <c r="F25" s="122">
        <v>213759.36</v>
      </c>
      <c r="G25" s="14">
        <f>'[3]VICE'!$H$25</f>
        <v>213759.36000000004</v>
      </c>
    </row>
    <row r="26" spans="1:8" ht="18">
      <c r="A26" s="96" t="s">
        <v>12</v>
      </c>
      <c r="B26" s="97" t="s">
        <v>183</v>
      </c>
      <c r="C26" s="30">
        <v>145741.55</v>
      </c>
      <c r="D26" s="30">
        <v>71678.38</v>
      </c>
      <c r="E26" s="30">
        <f>F26-D26</f>
        <v>88641.73999999999</v>
      </c>
      <c r="F26" s="122">
        <v>160320.12</v>
      </c>
      <c r="G26" s="14">
        <f>'[3]VICE'!$I$25</f>
        <v>200032.56000000003</v>
      </c>
      <c r="H26" s="149">
        <f>G26-F26</f>
        <v>39712.44000000003</v>
      </c>
    </row>
    <row r="27" spans="1:7" ht="18.75" thickBot="1">
      <c r="A27" s="98" t="s">
        <v>181</v>
      </c>
      <c r="B27" s="97" t="s">
        <v>184</v>
      </c>
      <c r="C27" s="30">
        <v>61100</v>
      </c>
      <c r="D27" s="30">
        <v>29900</v>
      </c>
      <c r="E27" s="30">
        <f>F27-D27</f>
        <v>31300</v>
      </c>
      <c r="F27" s="212">
        <v>61200</v>
      </c>
      <c r="G27" s="22">
        <f>'[3]VICE'!$J$25</f>
        <v>61200</v>
      </c>
    </row>
    <row r="28" spans="1:8" ht="19.5" thickBot="1" thickTop="1">
      <c r="A28" s="23" t="s">
        <v>13</v>
      </c>
      <c r="B28" s="24"/>
      <c r="C28" s="137">
        <f>SUM(C13:C27)</f>
        <v>15863598.22</v>
      </c>
      <c r="D28" s="137">
        <f>SUM(D13:D27)</f>
        <v>7833547.2</v>
      </c>
      <c r="E28" s="137">
        <f>SUM(E13:E27)</f>
        <v>8378584.44</v>
      </c>
      <c r="F28" s="137">
        <f>SUM(F13:F27)</f>
        <v>16212131.639999999</v>
      </c>
      <c r="G28" s="137">
        <f>SUM(G13:G27)</f>
        <v>16251844.08</v>
      </c>
      <c r="H28" s="61"/>
    </row>
    <row r="29" spans="1:8" ht="18.75" thickTop="1">
      <c r="A29" s="26" t="s">
        <v>272</v>
      </c>
      <c r="B29" s="27"/>
      <c r="C29" s="55"/>
      <c r="D29" s="55"/>
      <c r="E29" s="55"/>
      <c r="F29" s="130"/>
      <c r="G29" s="69"/>
      <c r="H29" s="61"/>
    </row>
    <row r="30" spans="1:7" ht="18" hidden="1">
      <c r="A30" s="16" t="s">
        <v>14</v>
      </c>
      <c r="B30" s="27" t="s">
        <v>186</v>
      </c>
      <c r="C30" s="30">
        <v>0</v>
      </c>
      <c r="D30" s="30">
        <v>0</v>
      </c>
      <c r="E30" s="30">
        <f aca="true" t="shared" si="1" ref="E30:E36">F30-D30</f>
        <v>0</v>
      </c>
      <c r="F30" s="30">
        <v>0</v>
      </c>
      <c r="G30" s="15">
        <v>0</v>
      </c>
    </row>
    <row r="31" spans="1:8" ht="18" hidden="1">
      <c r="A31" s="96" t="s">
        <v>311</v>
      </c>
      <c r="B31" s="39" t="s">
        <v>312</v>
      </c>
      <c r="C31" s="30">
        <v>0</v>
      </c>
      <c r="D31" s="30">
        <v>0</v>
      </c>
      <c r="E31" s="30">
        <f>F31-D31</f>
        <v>0</v>
      </c>
      <c r="F31" s="30">
        <v>0</v>
      </c>
      <c r="G31" s="15">
        <v>0</v>
      </c>
      <c r="H31" s="149"/>
    </row>
    <row r="32" spans="1:7" ht="18">
      <c r="A32" s="16" t="s">
        <v>15</v>
      </c>
      <c r="B32" s="27" t="s">
        <v>187</v>
      </c>
      <c r="C32" s="30">
        <v>504584.43</v>
      </c>
      <c r="D32" s="30">
        <v>0</v>
      </c>
      <c r="E32" s="30">
        <f t="shared" si="1"/>
        <v>1498100</v>
      </c>
      <c r="F32" s="30">
        <v>1498100</v>
      </c>
      <c r="G32" s="15">
        <v>1498100</v>
      </c>
    </row>
    <row r="33" spans="1:7" ht="18" hidden="1">
      <c r="A33" s="16" t="s">
        <v>190</v>
      </c>
      <c r="B33" s="97" t="s">
        <v>191</v>
      </c>
      <c r="C33" s="30">
        <v>0</v>
      </c>
      <c r="D33" s="30">
        <v>0</v>
      </c>
      <c r="E33" s="30">
        <f t="shared" si="1"/>
        <v>0</v>
      </c>
      <c r="F33" s="30">
        <v>0</v>
      </c>
      <c r="G33" s="15">
        <v>0</v>
      </c>
    </row>
    <row r="34" spans="1:7" s="76" customFormat="1" ht="15.75" customHeight="1">
      <c r="A34" s="96" t="s">
        <v>194</v>
      </c>
      <c r="B34" s="97" t="s">
        <v>195</v>
      </c>
      <c r="C34" s="30">
        <v>0</v>
      </c>
      <c r="D34" s="30">
        <v>77619.78</v>
      </c>
      <c r="E34" s="30">
        <v>0</v>
      </c>
      <c r="F34" s="30">
        <v>240000</v>
      </c>
      <c r="G34" s="15">
        <v>240000</v>
      </c>
    </row>
    <row r="35" spans="1:9" s="78" customFormat="1" ht="18.75" thickBot="1">
      <c r="A35" s="16" t="s">
        <v>259</v>
      </c>
      <c r="B35" s="17" t="s">
        <v>260</v>
      </c>
      <c r="C35" s="30">
        <v>2426303.37</v>
      </c>
      <c r="D35" s="93">
        <v>1146692.76</v>
      </c>
      <c r="E35" s="30">
        <f>F35-D35</f>
        <v>1289307.24</v>
      </c>
      <c r="F35" s="118">
        <v>2436000</v>
      </c>
      <c r="G35" s="95">
        <v>2772000</v>
      </c>
      <c r="H35" s="78">
        <f>F35/28*4</f>
        <v>348000</v>
      </c>
      <c r="I35" s="143">
        <f>F35-H35</f>
        <v>2088000</v>
      </c>
    </row>
    <row r="36" spans="1:9" ht="18.75" hidden="1" thickBot="1">
      <c r="A36" s="16" t="s">
        <v>79</v>
      </c>
      <c r="B36" s="97" t="s">
        <v>198</v>
      </c>
      <c r="C36" s="30">
        <v>0</v>
      </c>
      <c r="D36" s="13">
        <v>0</v>
      </c>
      <c r="E36" s="30">
        <f t="shared" si="1"/>
        <v>0</v>
      </c>
      <c r="F36" s="21">
        <v>0</v>
      </c>
      <c r="G36" s="15">
        <v>0</v>
      </c>
      <c r="H36" s="154"/>
      <c r="I36" s="61"/>
    </row>
    <row r="37" spans="1:7" ht="19.5" thickBot="1" thickTop="1">
      <c r="A37" s="23" t="s">
        <v>24</v>
      </c>
      <c r="B37" s="25"/>
      <c r="C37" s="137">
        <f>SUM(C30:C36)</f>
        <v>2930887.8000000003</v>
      </c>
      <c r="D37" s="137">
        <f>SUM(D30:D36)</f>
        <v>1224312.54</v>
      </c>
      <c r="E37" s="137">
        <f>SUM(E30:E36)</f>
        <v>2787407.24</v>
      </c>
      <c r="F37" s="137">
        <f>SUM(F30:F36)</f>
        <v>4174100</v>
      </c>
      <c r="G37" s="137">
        <f>SUM(G30:G36)</f>
        <v>4510100</v>
      </c>
    </row>
    <row r="38" spans="1:7" ht="18.75" thickTop="1">
      <c r="A38" s="26" t="s">
        <v>28</v>
      </c>
      <c r="B38" s="32"/>
      <c r="C38" s="55"/>
      <c r="D38" s="55"/>
      <c r="E38" s="55"/>
      <c r="F38" s="130"/>
      <c r="G38" s="41"/>
    </row>
    <row r="39" spans="1:7" ht="18" hidden="1">
      <c r="A39" s="108" t="s">
        <v>29</v>
      </c>
      <c r="B39" s="109" t="s">
        <v>206</v>
      </c>
      <c r="C39" s="30">
        <v>0</v>
      </c>
      <c r="D39" s="30">
        <v>0</v>
      </c>
      <c r="E39" s="30">
        <f>F39-D39</f>
        <v>0</v>
      </c>
      <c r="F39" s="30">
        <v>0</v>
      </c>
      <c r="G39" s="15">
        <v>0</v>
      </c>
    </row>
    <row r="40" spans="1:7" ht="16.5" customHeight="1">
      <c r="A40" s="16" t="s">
        <v>44</v>
      </c>
      <c r="B40" s="40" t="s">
        <v>208</v>
      </c>
      <c r="C40" s="30">
        <v>0</v>
      </c>
      <c r="D40" s="30">
        <v>0</v>
      </c>
      <c r="E40" s="30">
        <f>F40-D40</f>
        <v>0</v>
      </c>
      <c r="F40" s="30">
        <v>0</v>
      </c>
      <c r="G40" s="15">
        <v>30000</v>
      </c>
    </row>
    <row r="41" spans="1:7" ht="18">
      <c r="A41" s="108" t="s">
        <v>209</v>
      </c>
      <c r="B41" s="109" t="s">
        <v>207</v>
      </c>
      <c r="C41" s="30">
        <v>340000</v>
      </c>
      <c r="D41" s="30">
        <v>0</v>
      </c>
      <c r="E41" s="30">
        <f>F41-D41</f>
        <v>0</v>
      </c>
      <c r="F41" s="30">
        <v>0</v>
      </c>
      <c r="G41" s="15">
        <v>0</v>
      </c>
    </row>
    <row r="42" spans="1:8" ht="16.5" customHeight="1" thickBot="1">
      <c r="A42" s="33" t="s">
        <v>77</v>
      </c>
      <c r="B42" s="34" t="s">
        <v>205</v>
      </c>
      <c r="C42" s="30">
        <v>0</v>
      </c>
      <c r="D42" s="30">
        <v>0</v>
      </c>
      <c r="E42" s="30">
        <f>F42-D42</f>
        <v>0</v>
      </c>
      <c r="F42" s="30">
        <v>0</v>
      </c>
      <c r="G42" s="15">
        <v>270000</v>
      </c>
      <c r="H42" s="61"/>
    </row>
    <row r="43" spans="1:7" ht="19.5" thickBot="1" thickTop="1">
      <c r="A43" s="23" t="s">
        <v>32</v>
      </c>
      <c r="B43" s="25"/>
      <c r="C43" s="137">
        <f>SUM(C39:C42)</f>
        <v>340000</v>
      </c>
      <c r="D43" s="137">
        <f>SUM(D39:D42)</f>
        <v>0</v>
      </c>
      <c r="E43" s="137">
        <f>SUM(E39:E42)</f>
        <v>0</v>
      </c>
      <c r="F43" s="137">
        <f>SUM(F39:F42)</f>
        <v>0</v>
      </c>
      <c r="G43" s="137">
        <f>SUM(G39:G42)</f>
        <v>300000</v>
      </c>
    </row>
    <row r="44" spans="1:8" ht="19.5" thickBot="1" thickTop="1">
      <c r="A44" s="23" t="s">
        <v>33</v>
      </c>
      <c r="B44" s="25"/>
      <c r="C44" s="137">
        <f>C43+C37+C28</f>
        <v>19134486.02</v>
      </c>
      <c r="D44" s="137">
        <f>D43+D37+D28</f>
        <v>9057859.74</v>
      </c>
      <c r="E44" s="137">
        <f>E43+E37+E28</f>
        <v>11165991.68</v>
      </c>
      <c r="F44" s="137">
        <f>F43+F37+F28</f>
        <v>20386231.64</v>
      </c>
      <c r="G44" s="137">
        <f>G43+G37+G28</f>
        <v>21061944.08</v>
      </c>
      <c r="H44" s="61">
        <f>G44-F44</f>
        <v>675712.4399999976</v>
      </c>
    </row>
    <row r="45" ht="12.75" customHeight="1" thickTop="1"/>
    <row r="46" spans="1:7" ht="18">
      <c r="A46" s="3" t="s">
        <v>34</v>
      </c>
      <c r="B46" s="35" t="s">
        <v>46</v>
      </c>
      <c r="F46" s="56" t="s">
        <v>35</v>
      </c>
      <c r="G46" s="35"/>
    </row>
    <row r="47" ht="14.25" customHeight="1"/>
    <row r="48" ht="9" customHeight="1"/>
    <row r="50" spans="1:7" ht="18" customHeight="1">
      <c r="A50" s="36" t="s">
        <v>364</v>
      </c>
      <c r="B50" s="265" t="s">
        <v>476</v>
      </c>
      <c r="C50" s="266"/>
      <c r="D50" s="169"/>
      <c r="E50" s="169"/>
      <c r="F50" s="263" t="s">
        <v>85</v>
      </c>
      <c r="G50" s="263"/>
    </row>
    <row r="51" spans="1:7" ht="18" customHeight="1">
      <c r="A51" s="4" t="s">
        <v>98</v>
      </c>
      <c r="B51" s="262" t="s">
        <v>477</v>
      </c>
      <c r="C51" s="262"/>
      <c r="D51" s="170"/>
      <c r="E51" s="170"/>
      <c r="F51" s="264" t="s">
        <v>97</v>
      </c>
      <c r="G51" s="264"/>
    </row>
    <row r="56" spans="6:7" ht="18">
      <c r="F56" s="37"/>
      <c r="G56" s="37"/>
    </row>
    <row r="57" spans="6:7" ht="18">
      <c r="F57" s="35"/>
      <c r="G57" s="35"/>
    </row>
  </sheetData>
  <sheetProtection/>
  <mergeCells count="12">
    <mergeCell ref="A2:G2"/>
    <mergeCell ref="A3:G3"/>
    <mergeCell ref="A6:A8"/>
    <mergeCell ref="B6:B8"/>
    <mergeCell ref="C6:C8"/>
    <mergeCell ref="D6:F6"/>
    <mergeCell ref="F50:G50"/>
    <mergeCell ref="B51:C51"/>
    <mergeCell ref="F51:G51"/>
    <mergeCell ref="B50:C50"/>
    <mergeCell ref="G6:G8"/>
    <mergeCell ref="F7:F8"/>
  </mergeCells>
  <printOptions/>
  <pageMargins left="0.17" right="0.17" top="0.42" bottom="0.25" header="0.21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8" max="4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3"/>
  </sheetPr>
  <dimension ref="A1:I4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5.00390625" style="3" customWidth="1"/>
    <col min="2" max="2" width="15.7109375" style="3" customWidth="1"/>
    <col min="3" max="5" width="18.28125" style="56" customWidth="1"/>
    <col min="6" max="7" width="18.28125" style="3" customWidth="1"/>
    <col min="8" max="8" width="13.7109375" style="0" bestFit="1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55</v>
      </c>
      <c r="B5" s="2"/>
      <c r="C5" s="52"/>
      <c r="D5" s="52"/>
      <c r="E5" s="5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53"/>
      <c r="D10" s="53"/>
      <c r="E10" s="53"/>
      <c r="F10" s="63"/>
      <c r="G10" s="8"/>
    </row>
    <row r="11" spans="1:7" ht="18">
      <c r="A11" s="1" t="s">
        <v>1</v>
      </c>
      <c r="B11" s="9"/>
      <c r="C11" s="54"/>
      <c r="D11" s="54"/>
      <c r="E11" s="54"/>
      <c r="F11" s="59"/>
      <c r="G11" s="12"/>
    </row>
    <row r="12" spans="1:7" ht="18">
      <c r="A12" s="1" t="s">
        <v>2</v>
      </c>
      <c r="B12" s="13"/>
      <c r="C12" s="54"/>
      <c r="D12" s="180"/>
      <c r="E12" s="54"/>
      <c r="F12" s="30"/>
      <c r="G12" s="15"/>
    </row>
    <row r="13" spans="1:7" ht="18">
      <c r="A13" s="96" t="s">
        <v>91</v>
      </c>
      <c r="B13" s="97" t="s">
        <v>168</v>
      </c>
      <c r="C13" s="93">
        <v>35138301.66</v>
      </c>
      <c r="D13" s="30">
        <v>16791822.28</v>
      </c>
      <c r="E13" s="30">
        <f>F13-D13</f>
        <v>18640217.72</v>
      </c>
      <c r="F13" s="122">
        <v>35432040</v>
      </c>
      <c r="G13" s="14">
        <f>'[3]COUN.@'!$E$92</f>
        <v>35432040</v>
      </c>
    </row>
    <row r="14" spans="1:7" ht="18">
      <c r="A14" s="96" t="s">
        <v>273</v>
      </c>
      <c r="B14" s="97" t="s">
        <v>169</v>
      </c>
      <c r="C14" s="93">
        <v>0</v>
      </c>
      <c r="D14" s="30">
        <v>0</v>
      </c>
      <c r="E14" s="30">
        <f>F14-D14</f>
        <v>0</v>
      </c>
      <c r="F14" s="122">
        <v>0</v>
      </c>
      <c r="G14" s="14">
        <f>'[3]COUN.@'!$E$93</f>
        <v>0</v>
      </c>
    </row>
    <row r="15" spans="1:7" ht="18">
      <c r="A15" s="1" t="s">
        <v>3</v>
      </c>
      <c r="B15" s="17"/>
      <c r="C15" s="93"/>
      <c r="D15" s="30"/>
      <c r="E15" s="72"/>
      <c r="F15" s="122"/>
      <c r="G15" s="14"/>
    </row>
    <row r="16" spans="1:7" ht="18">
      <c r="A16" s="96" t="s">
        <v>4</v>
      </c>
      <c r="B16" s="97" t="s">
        <v>170</v>
      </c>
      <c r="C16" s="93">
        <v>1976616.88</v>
      </c>
      <c r="D16" s="30">
        <v>950826.89</v>
      </c>
      <c r="E16" s="30">
        <f aca="true" t="shared" si="0" ref="E16:E22">F16-D16</f>
        <v>1065173.1099999999</v>
      </c>
      <c r="F16" s="122">
        <v>2016000</v>
      </c>
      <c r="G16" s="14">
        <f>'[3]COUN.@'!$K$94</f>
        <v>2016000</v>
      </c>
    </row>
    <row r="17" spans="1:7" ht="18">
      <c r="A17" s="96" t="s">
        <v>5</v>
      </c>
      <c r="B17" s="97" t="s">
        <v>171</v>
      </c>
      <c r="C17" s="93">
        <v>1419500</v>
      </c>
      <c r="D17" s="30">
        <v>680000</v>
      </c>
      <c r="E17" s="30">
        <f t="shared" si="0"/>
        <v>748000</v>
      </c>
      <c r="F17" s="122">
        <v>1428000</v>
      </c>
      <c r="G17" s="14">
        <f>'[3]COUN.@'!$F$94/2</f>
        <v>1428000</v>
      </c>
    </row>
    <row r="18" spans="1:7" ht="18">
      <c r="A18" s="96" t="s">
        <v>6</v>
      </c>
      <c r="B18" s="97" t="s">
        <v>172</v>
      </c>
      <c r="C18" s="93">
        <v>1419500</v>
      </c>
      <c r="D18" s="30">
        <v>680000</v>
      </c>
      <c r="E18" s="30">
        <f t="shared" si="0"/>
        <v>748000</v>
      </c>
      <c r="F18" s="122">
        <v>1428000</v>
      </c>
      <c r="G18" s="14">
        <f>'[3]COUN.@'!$F$94/2</f>
        <v>1428000</v>
      </c>
    </row>
    <row r="19" spans="1:7" ht="18">
      <c r="A19" s="96" t="s">
        <v>7</v>
      </c>
      <c r="B19" s="97" t="s">
        <v>173</v>
      </c>
      <c r="C19" s="93">
        <v>492000</v>
      </c>
      <c r="D19" s="30">
        <v>444000</v>
      </c>
      <c r="E19" s="30">
        <f t="shared" si="0"/>
        <v>60000</v>
      </c>
      <c r="F19" s="122">
        <v>504000</v>
      </c>
      <c r="G19" s="14">
        <f>'[3]COUN.@'!$O$94</f>
        <v>504000</v>
      </c>
    </row>
    <row r="20" spans="1:7" ht="18">
      <c r="A20" s="96" t="s">
        <v>10</v>
      </c>
      <c r="B20" s="97" t="s">
        <v>175</v>
      </c>
      <c r="C20" s="93">
        <v>2887640</v>
      </c>
      <c r="D20" s="30">
        <v>0</v>
      </c>
      <c r="E20" s="30">
        <f t="shared" si="0"/>
        <v>2952670</v>
      </c>
      <c r="F20" s="122">
        <v>2952670</v>
      </c>
      <c r="G20" s="14">
        <f>'[3]COUN.@'!$M$94</f>
        <v>2952670</v>
      </c>
    </row>
    <row r="21" spans="1:7" ht="18">
      <c r="A21" s="96" t="s">
        <v>9</v>
      </c>
      <c r="B21" s="97" t="s">
        <v>176</v>
      </c>
      <c r="C21" s="93">
        <v>402500</v>
      </c>
      <c r="D21" s="30">
        <v>0</v>
      </c>
      <c r="E21" s="30">
        <f t="shared" si="0"/>
        <v>420000</v>
      </c>
      <c r="F21" s="122">
        <v>420000</v>
      </c>
      <c r="G21" s="14">
        <f>'[3]COUN.@'!$N$94</f>
        <v>420000</v>
      </c>
    </row>
    <row r="22" spans="1:7" ht="18">
      <c r="A22" s="96" t="s">
        <v>267</v>
      </c>
      <c r="B22" s="97" t="s">
        <v>177</v>
      </c>
      <c r="C22" s="93">
        <v>2864645</v>
      </c>
      <c r="D22" s="30">
        <v>2730004</v>
      </c>
      <c r="E22" s="30">
        <f t="shared" si="0"/>
        <v>222666</v>
      </c>
      <c r="F22" s="122">
        <v>2952670</v>
      </c>
      <c r="G22" s="14">
        <f>'[3]COUN.@'!$L$94</f>
        <v>2952670</v>
      </c>
    </row>
    <row r="23" spans="1:7" ht="18">
      <c r="A23" s="1" t="s">
        <v>48</v>
      </c>
      <c r="B23" s="17"/>
      <c r="C23" s="93"/>
      <c r="D23" s="30"/>
      <c r="E23" s="72"/>
      <c r="F23" s="122"/>
      <c r="G23" s="14"/>
    </row>
    <row r="24" spans="1:7" ht="18">
      <c r="A24" s="96" t="s">
        <v>178</v>
      </c>
      <c r="B24" s="97" t="s">
        <v>179</v>
      </c>
      <c r="C24" s="93">
        <v>3836714.84</v>
      </c>
      <c r="D24" s="30">
        <v>1825145.46</v>
      </c>
      <c r="E24" s="30">
        <f>F24-D24</f>
        <v>2426699.34</v>
      </c>
      <c r="F24" s="122">
        <v>4251844.8</v>
      </c>
      <c r="G24" s="14">
        <f>'[3]COUN.@'!$G$94</f>
        <v>4251844.799999999</v>
      </c>
    </row>
    <row r="25" spans="1:7" ht="18">
      <c r="A25" s="96" t="s">
        <v>11</v>
      </c>
      <c r="B25" s="97" t="s">
        <v>182</v>
      </c>
      <c r="C25" s="93">
        <v>95300</v>
      </c>
      <c r="D25" s="30">
        <v>45400</v>
      </c>
      <c r="E25" s="30">
        <f>F25-D25</f>
        <v>663240.8</v>
      </c>
      <c r="F25" s="122">
        <v>708640.8</v>
      </c>
      <c r="G25" s="14">
        <f>'[3]COUN.@'!$H$94</f>
        <v>708640.8</v>
      </c>
    </row>
    <row r="26" spans="1:8" ht="18">
      <c r="A26" s="96" t="s">
        <v>12</v>
      </c>
      <c r="B26" s="97" t="s">
        <v>183</v>
      </c>
      <c r="C26" s="93">
        <v>372410.29</v>
      </c>
      <c r="D26" s="30">
        <v>178403.59</v>
      </c>
      <c r="E26" s="30">
        <f>F26-D26</f>
        <v>353079.53</v>
      </c>
      <c r="F26" s="122">
        <v>531483.12</v>
      </c>
      <c r="G26" s="14">
        <f>'[3]COUN.@'!$I$94</f>
        <v>569499.8400000004</v>
      </c>
      <c r="H26" s="149">
        <f>G26-F26</f>
        <v>38016.72000000044</v>
      </c>
    </row>
    <row r="27" spans="1:7" ht="18.75" thickBot="1">
      <c r="A27" s="98" t="s">
        <v>181</v>
      </c>
      <c r="B27" s="97" t="s">
        <v>184</v>
      </c>
      <c r="C27" s="93">
        <v>95400</v>
      </c>
      <c r="D27" s="21">
        <v>45900</v>
      </c>
      <c r="E27" s="30">
        <f>F27-D27</f>
        <v>54900</v>
      </c>
      <c r="F27" s="212">
        <v>100800</v>
      </c>
      <c r="G27" s="22">
        <f>'[3]COUN.@'!$J$94</f>
        <v>100800</v>
      </c>
    </row>
    <row r="28" spans="1:8" ht="19.5" thickBot="1" thickTop="1">
      <c r="A28" s="23" t="s">
        <v>13</v>
      </c>
      <c r="B28" s="24"/>
      <c r="C28" s="137">
        <f>SUM(C13:C27)</f>
        <v>51000528.669999994</v>
      </c>
      <c r="D28" s="137">
        <f>SUM(D13:D27)</f>
        <v>24371502.220000003</v>
      </c>
      <c r="E28" s="137">
        <f>SUM(E13:E27)</f>
        <v>28354646.5</v>
      </c>
      <c r="F28" s="137">
        <f>SUM(F13:F27)</f>
        <v>52726148.71999999</v>
      </c>
      <c r="G28" s="137">
        <f>SUM(G13:G27)</f>
        <v>52764165.44</v>
      </c>
      <c r="H28" s="61"/>
    </row>
    <row r="29" spans="1:8" ht="18.75" thickTop="1">
      <c r="A29" s="26" t="s">
        <v>272</v>
      </c>
      <c r="B29" s="27"/>
      <c r="C29" s="55"/>
      <c r="D29" s="55"/>
      <c r="E29" s="55"/>
      <c r="F29" s="130"/>
      <c r="G29" s="7"/>
      <c r="H29" s="61"/>
    </row>
    <row r="30" spans="1:7" ht="18">
      <c r="A30" s="16" t="s">
        <v>15</v>
      </c>
      <c r="B30" s="27" t="s">
        <v>187</v>
      </c>
      <c r="C30" s="30">
        <v>0</v>
      </c>
      <c r="D30" s="30">
        <v>0</v>
      </c>
      <c r="E30" s="30">
        <f>F30-D30</f>
        <v>0</v>
      </c>
      <c r="F30" s="30">
        <v>0</v>
      </c>
      <c r="G30" s="15">
        <v>200000</v>
      </c>
    </row>
    <row r="31" spans="1:9" ht="18" hidden="1">
      <c r="A31" s="16" t="s">
        <v>190</v>
      </c>
      <c r="B31" s="17" t="s">
        <v>191</v>
      </c>
      <c r="C31" s="93">
        <v>0</v>
      </c>
      <c r="D31" s="30">
        <v>0</v>
      </c>
      <c r="E31" s="30">
        <f>F31-D31</f>
        <v>0</v>
      </c>
      <c r="F31" s="13">
        <v>0</v>
      </c>
      <c r="G31" s="14">
        <v>0</v>
      </c>
      <c r="H31" s="61"/>
      <c r="I31" s="157"/>
    </row>
    <row r="32" spans="1:9" s="78" customFormat="1" ht="18" hidden="1">
      <c r="A32" s="16" t="s">
        <v>259</v>
      </c>
      <c r="B32" s="17" t="s">
        <v>260</v>
      </c>
      <c r="C32" s="93">
        <v>0</v>
      </c>
      <c r="D32" s="93">
        <v>0</v>
      </c>
      <c r="E32" s="30">
        <f>F32-D32</f>
        <v>0</v>
      </c>
      <c r="F32" s="190">
        <v>0</v>
      </c>
      <c r="G32" s="94">
        <v>0</v>
      </c>
      <c r="I32" s="143"/>
    </row>
    <row r="33" spans="1:7" ht="18">
      <c r="A33" s="16" t="s">
        <v>23</v>
      </c>
      <c r="B33" s="39" t="s">
        <v>185</v>
      </c>
      <c r="C33" s="30"/>
      <c r="D33" s="30"/>
      <c r="E33" s="30"/>
      <c r="F33" s="30"/>
      <c r="G33" s="15"/>
    </row>
    <row r="34" spans="1:7" ht="18.75" thickBot="1">
      <c r="A34" s="145" t="s">
        <v>522</v>
      </c>
      <c r="B34" s="71"/>
      <c r="C34" s="30">
        <v>0</v>
      </c>
      <c r="D34" s="30">
        <v>0</v>
      </c>
      <c r="E34" s="30">
        <f>F34-D34</f>
        <v>0</v>
      </c>
      <c r="F34" s="30">
        <v>0</v>
      </c>
      <c r="G34" s="15">
        <v>31500</v>
      </c>
    </row>
    <row r="35" spans="1:7" ht="19.5" thickBot="1" thickTop="1">
      <c r="A35" s="23" t="s">
        <v>24</v>
      </c>
      <c r="B35" s="25"/>
      <c r="C35" s="137">
        <f>SUM(C30:C34)</f>
        <v>0</v>
      </c>
      <c r="D35" s="137">
        <f>SUM(D30:D34)</f>
        <v>0</v>
      </c>
      <c r="E35" s="137">
        <f>SUM(E30:E34)</f>
        <v>0</v>
      </c>
      <c r="F35" s="137">
        <f>SUM(F30:F34)</f>
        <v>0</v>
      </c>
      <c r="G35" s="137">
        <f>SUM(G30:G34)</f>
        <v>231500</v>
      </c>
    </row>
    <row r="36" spans="1:7" ht="18.75" thickTop="1">
      <c r="A36" s="26" t="s">
        <v>28</v>
      </c>
      <c r="B36" s="32"/>
      <c r="C36" s="53"/>
      <c r="D36" s="53"/>
      <c r="E36" s="53"/>
      <c r="F36" s="63"/>
      <c r="G36" s="7"/>
    </row>
    <row r="37" spans="1:7" ht="18">
      <c r="A37" s="33" t="s">
        <v>29</v>
      </c>
      <c r="B37" s="34" t="s">
        <v>206</v>
      </c>
      <c r="C37" s="30">
        <v>40490</v>
      </c>
      <c r="D37" s="30">
        <v>0</v>
      </c>
      <c r="E37" s="30">
        <f>F37-D37</f>
        <v>18000</v>
      </c>
      <c r="F37" s="30">
        <v>18000</v>
      </c>
      <c r="G37" s="15">
        <v>80000</v>
      </c>
    </row>
    <row r="38" spans="1:7" ht="18">
      <c r="A38" s="108" t="s">
        <v>209</v>
      </c>
      <c r="B38" s="109" t="s">
        <v>207</v>
      </c>
      <c r="C38" s="30">
        <v>0</v>
      </c>
      <c r="D38" s="30">
        <v>0</v>
      </c>
      <c r="E38" s="30">
        <f>F38-D38</f>
        <v>13500</v>
      </c>
      <c r="F38" s="30">
        <v>13500</v>
      </c>
      <c r="G38" s="15">
        <v>0</v>
      </c>
    </row>
    <row r="39" spans="1:8" ht="16.5" customHeight="1" thickBot="1">
      <c r="A39" s="33" t="s">
        <v>77</v>
      </c>
      <c r="B39" s="34" t="s">
        <v>205</v>
      </c>
      <c r="C39" s="30">
        <v>0</v>
      </c>
      <c r="D39" s="30">
        <v>0</v>
      </c>
      <c r="E39" s="30">
        <f>F39-D39</f>
        <v>0</v>
      </c>
      <c r="F39" s="21">
        <v>0</v>
      </c>
      <c r="G39" s="15">
        <v>150000</v>
      </c>
      <c r="H39" s="61"/>
    </row>
    <row r="40" spans="1:8" ht="19.5" thickBot="1" thickTop="1">
      <c r="A40" s="23" t="s">
        <v>32</v>
      </c>
      <c r="B40" s="25"/>
      <c r="C40" s="137">
        <f>SUM(C37:C39)</f>
        <v>40490</v>
      </c>
      <c r="D40" s="137">
        <f>SUM(D37:D39)</f>
        <v>0</v>
      </c>
      <c r="E40" s="137">
        <f>SUM(E37:E39)</f>
        <v>31500</v>
      </c>
      <c r="F40" s="137">
        <f>SUM(F37:F39)</f>
        <v>31500</v>
      </c>
      <c r="G40" s="137">
        <f>SUM(G37:G39)</f>
        <v>230000</v>
      </c>
      <c r="H40" s="156"/>
    </row>
    <row r="41" spans="1:8" ht="19.5" thickBot="1" thickTop="1">
      <c r="A41" s="23" t="s">
        <v>33</v>
      </c>
      <c r="B41" s="25"/>
      <c r="C41" s="137">
        <f>C40+C35+C28</f>
        <v>51041018.669999994</v>
      </c>
      <c r="D41" s="137">
        <f>D40+D35+D28</f>
        <v>24371502.220000003</v>
      </c>
      <c r="E41" s="137">
        <f>E40+E35+E28</f>
        <v>28386146.5</v>
      </c>
      <c r="F41" s="137">
        <f>F40+F35+F28</f>
        <v>52757648.71999999</v>
      </c>
      <c r="G41" s="137">
        <f>G40+G35+G28</f>
        <v>53225665.44</v>
      </c>
      <c r="H41" s="61">
        <f>G41-F41</f>
        <v>468016.72000000626</v>
      </c>
    </row>
    <row r="42" ht="6" customHeight="1" thickTop="1"/>
    <row r="43" spans="1:7" ht="18">
      <c r="A43" s="3" t="s">
        <v>34</v>
      </c>
      <c r="B43" s="35" t="s">
        <v>46</v>
      </c>
      <c r="F43" s="56" t="s">
        <v>35</v>
      </c>
      <c r="G43" s="35"/>
    </row>
    <row r="44" ht="15" customHeight="1"/>
    <row r="45" ht="28.5" customHeight="1"/>
    <row r="46" spans="1:7" ht="18" customHeight="1">
      <c r="A46" s="36" t="s">
        <v>364</v>
      </c>
      <c r="B46" s="265" t="s">
        <v>476</v>
      </c>
      <c r="C46" s="266"/>
      <c r="D46" s="169"/>
      <c r="E46" s="169"/>
      <c r="F46" s="263" t="s">
        <v>85</v>
      </c>
      <c r="G46" s="263"/>
    </row>
    <row r="47" spans="1:7" ht="18" customHeight="1">
      <c r="A47" s="4" t="s">
        <v>98</v>
      </c>
      <c r="B47" s="262" t="s">
        <v>477</v>
      </c>
      <c r="C47" s="262"/>
      <c r="D47" s="170"/>
      <c r="E47" s="170"/>
      <c r="F47" s="264" t="s">
        <v>97</v>
      </c>
      <c r="G47" s="264"/>
    </row>
  </sheetData>
  <sheetProtection/>
  <mergeCells count="12">
    <mergeCell ref="A2:G2"/>
    <mergeCell ref="A3:G3"/>
    <mergeCell ref="A6:A8"/>
    <mergeCell ref="B6:B8"/>
    <mergeCell ref="C6:C8"/>
    <mergeCell ref="D6:F6"/>
    <mergeCell ref="G6:G8"/>
    <mergeCell ref="F7:F8"/>
    <mergeCell ref="F46:G46"/>
    <mergeCell ref="B47:C47"/>
    <mergeCell ref="F47:G47"/>
    <mergeCell ref="B46:C46"/>
  </mergeCells>
  <printOptions/>
  <pageMargins left="0.19" right="0.16" top="0.71" bottom="0.25" header="0.51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8" max="6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3"/>
  </sheetPr>
  <dimension ref="A1:H52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64.7109375" style="3" customWidth="1"/>
    <col min="2" max="2" width="15.7109375" style="3" customWidth="1"/>
    <col min="3" max="7" width="18.28125" style="3" customWidth="1"/>
    <col min="8" max="8" width="16.421875" style="0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74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1" t="s">
        <v>1</v>
      </c>
      <c r="B10" s="9"/>
      <c r="C10" s="10"/>
      <c r="D10" s="10"/>
      <c r="E10" s="10"/>
      <c r="F10" s="59"/>
      <c r="G10" s="12"/>
    </row>
    <row r="11" spans="1:7" ht="18">
      <c r="A11" s="1" t="s">
        <v>2</v>
      </c>
      <c r="B11" s="13"/>
      <c r="C11" s="13"/>
      <c r="D11" s="13"/>
      <c r="E11" s="13"/>
      <c r="F11" s="30"/>
      <c r="G11" s="15"/>
    </row>
    <row r="12" spans="1:7" ht="18">
      <c r="A12" s="96" t="s">
        <v>91</v>
      </c>
      <c r="B12" s="97" t="s">
        <v>168</v>
      </c>
      <c r="C12" s="30">
        <v>2946970.75</v>
      </c>
      <c r="D12" s="13">
        <v>1559916</v>
      </c>
      <c r="E12" s="30">
        <f>F12-D12</f>
        <v>1718484</v>
      </c>
      <c r="F12" s="13">
        <v>3278400</v>
      </c>
      <c r="G12" s="14">
        <f>'[3]SEC'!$E$17</f>
        <v>3278400</v>
      </c>
    </row>
    <row r="13" spans="1:7" ht="18">
      <c r="A13" s="96" t="s">
        <v>273</v>
      </c>
      <c r="B13" s="97" t="s">
        <v>169</v>
      </c>
      <c r="C13" s="30">
        <v>254010.6</v>
      </c>
      <c r="D13" s="13">
        <v>132816</v>
      </c>
      <c r="E13" s="30">
        <f>F13-D13</f>
        <v>132816</v>
      </c>
      <c r="F13" s="13">
        <v>265632</v>
      </c>
      <c r="G13" s="14">
        <f>'[3]SEC'!$E$18</f>
        <v>265632</v>
      </c>
    </row>
    <row r="14" spans="1:7" ht="18">
      <c r="A14" s="1" t="s">
        <v>3</v>
      </c>
      <c r="B14" s="17"/>
      <c r="C14" s="30"/>
      <c r="D14" s="13"/>
      <c r="E14" s="13"/>
      <c r="F14" s="13"/>
      <c r="G14" s="14"/>
    </row>
    <row r="15" spans="1:7" ht="18">
      <c r="A15" s="96" t="s">
        <v>4</v>
      </c>
      <c r="B15" s="97" t="s">
        <v>170</v>
      </c>
      <c r="C15" s="30">
        <v>263856.7</v>
      </c>
      <c r="D15" s="13">
        <v>144000</v>
      </c>
      <c r="E15" s="30">
        <f aca="true" t="shared" si="0" ref="E15:E21">F15-D15</f>
        <v>168000</v>
      </c>
      <c r="F15" s="13">
        <v>312000</v>
      </c>
      <c r="G15" s="14">
        <f>'[3]SEC'!$K$19</f>
        <v>312000</v>
      </c>
    </row>
    <row r="16" spans="1:7" ht="18">
      <c r="A16" s="96" t="s">
        <v>5</v>
      </c>
      <c r="B16" s="97" t="s">
        <v>171</v>
      </c>
      <c r="C16" s="30">
        <v>102000</v>
      </c>
      <c r="D16" s="13">
        <v>51000</v>
      </c>
      <c r="E16" s="30">
        <f t="shared" si="0"/>
        <v>51000</v>
      </c>
      <c r="F16" s="13">
        <v>102000</v>
      </c>
      <c r="G16" s="14">
        <f>'[3]SEC'!$F$19/2</f>
        <v>102000</v>
      </c>
    </row>
    <row r="17" spans="1:7" ht="18">
      <c r="A17" s="96" t="s">
        <v>6</v>
      </c>
      <c r="B17" s="97" t="s">
        <v>172</v>
      </c>
      <c r="C17" s="30">
        <v>102000</v>
      </c>
      <c r="D17" s="13">
        <v>51000</v>
      </c>
      <c r="E17" s="30">
        <f t="shared" si="0"/>
        <v>51000</v>
      </c>
      <c r="F17" s="13">
        <v>102000</v>
      </c>
      <c r="G17" s="14">
        <f>'[3]SEC'!$F$19/2</f>
        <v>102000</v>
      </c>
    </row>
    <row r="18" spans="1:7" ht="18">
      <c r="A18" s="96" t="s">
        <v>7</v>
      </c>
      <c r="B18" s="97" t="s">
        <v>173</v>
      </c>
      <c r="C18" s="30">
        <v>66000</v>
      </c>
      <c r="D18" s="13">
        <v>72000</v>
      </c>
      <c r="E18" s="30">
        <f t="shared" si="0"/>
        <v>6000</v>
      </c>
      <c r="F18" s="13">
        <v>78000</v>
      </c>
      <c r="G18" s="14">
        <f>'[3]SEC'!$O$19</f>
        <v>78000</v>
      </c>
    </row>
    <row r="19" spans="1:7" ht="18">
      <c r="A19" s="96" t="s">
        <v>10</v>
      </c>
      <c r="B19" s="97" t="s">
        <v>175</v>
      </c>
      <c r="C19" s="30">
        <v>281223.25</v>
      </c>
      <c r="D19" s="13">
        <v>0</v>
      </c>
      <c r="E19" s="30">
        <f t="shared" si="0"/>
        <v>295336</v>
      </c>
      <c r="F19" s="13">
        <v>295336</v>
      </c>
      <c r="G19" s="14">
        <f>'[3]SEC'!$M$19</f>
        <v>295336</v>
      </c>
    </row>
    <row r="20" spans="1:7" ht="18">
      <c r="A20" s="96" t="s">
        <v>9</v>
      </c>
      <c r="B20" s="97" t="s">
        <v>176</v>
      </c>
      <c r="C20" s="30">
        <v>59750</v>
      </c>
      <c r="D20" s="13">
        <v>0</v>
      </c>
      <c r="E20" s="30">
        <f t="shared" si="0"/>
        <v>65000</v>
      </c>
      <c r="F20" s="13">
        <v>65000</v>
      </c>
      <c r="G20" s="14">
        <f>'[3]SEC'!$N$19</f>
        <v>65000</v>
      </c>
    </row>
    <row r="21" spans="1:7" ht="18">
      <c r="A21" s="96" t="s">
        <v>267</v>
      </c>
      <c r="B21" s="97" t="s">
        <v>177</v>
      </c>
      <c r="C21" s="30">
        <v>256207</v>
      </c>
      <c r="D21" s="122">
        <v>282122</v>
      </c>
      <c r="E21" s="30">
        <f t="shared" si="0"/>
        <v>13214</v>
      </c>
      <c r="F21" s="122">
        <v>295336</v>
      </c>
      <c r="G21" s="14">
        <f>'[3]SEC'!$L$19</f>
        <v>295336</v>
      </c>
    </row>
    <row r="22" spans="1:7" ht="18">
      <c r="A22" s="1" t="s">
        <v>48</v>
      </c>
      <c r="B22" s="17"/>
      <c r="C22" s="30"/>
      <c r="D22" s="13"/>
      <c r="E22" s="13"/>
      <c r="F22" s="13"/>
      <c r="G22" s="14"/>
    </row>
    <row r="23" spans="1:7" ht="18">
      <c r="A23" s="96" t="s">
        <v>178</v>
      </c>
      <c r="B23" s="97" t="s">
        <v>179</v>
      </c>
      <c r="C23" s="30">
        <v>383904.6</v>
      </c>
      <c r="D23" s="13">
        <v>203127.84</v>
      </c>
      <c r="E23" s="30">
        <f>F23-D23</f>
        <v>222156.00000000003</v>
      </c>
      <c r="F23" s="13">
        <v>425283.84</v>
      </c>
      <c r="G23" s="14">
        <f>'[3]SEC'!$G$19</f>
        <v>425283.84</v>
      </c>
    </row>
    <row r="24" spans="1:7" ht="18">
      <c r="A24" s="96" t="s">
        <v>11</v>
      </c>
      <c r="B24" s="97" t="s">
        <v>182</v>
      </c>
      <c r="C24" s="30">
        <v>13300</v>
      </c>
      <c r="D24" s="13">
        <v>7200</v>
      </c>
      <c r="E24" s="30">
        <f>F24-D24</f>
        <v>63680.64</v>
      </c>
      <c r="F24" s="13">
        <v>70880.64</v>
      </c>
      <c r="G24" s="14">
        <f>'[3]SEC'!$H$19</f>
        <v>70880.64</v>
      </c>
    </row>
    <row r="25" spans="1:8" ht="18">
      <c r="A25" s="96" t="s">
        <v>12</v>
      </c>
      <c r="B25" s="97" t="s">
        <v>183</v>
      </c>
      <c r="C25" s="30">
        <v>39662.48</v>
      </c>
      <c r="D25" s="13">
        <v>21121.2</v>
      </c>
      <c r="E25" s="30">
        <f>F25-D25</f>
        <v>32039.639999999996</v>
      </c>
      <c r="F25" s="13">
        <v>53160.84</v>
      </c>
      <c r="G25" s="14">
        <f>'[3]SEC'!$I$19</f>
        <v>64294.08</v>
      </c>
      <c r="H25" s="149">
        <f>G25-F25</f>
        <v>11133.240000000005</v>
      </c>
    </row>
    <row r="26" spans="1:7" ht="18.75" thickBot="1">
      <c r="A26" s="98" t="s">
        <v>181</v>
      </c>
      <c r="B26" s="97" t="s">
        <v>184</v>
      </c>
      <c r="C26" s="30">
        <v>13300</v>
      </c>
      <c r="D26" s="19">
        <v>7200</v>
      </c>
      <c r="E26" s="30">
        <f>F26-D26</f>
        <v>8400</v>
      </c>
      <c r="F26" s="64">
        <v>15600</v>
      </c>
      <c r="G26" s="22">
        <f>'[3]SEC'!$J$19</f>
        <v>15600</v>
      </c>
    </row>
    <row r="27" spans="1:8" ht="19.5" thickBot="1" thickTop="1">
      <c r="A27" s="23" t="s">
        <v>13</v>
      </c>
      <c r="B27" s="24"/>
      <c r="C27" s="137">
        <f>SUM(C12:C26)</f>
        <v>4782185.380000001</v>
      </c>
      <c r="D27" s="137">
        <f>SUM(D12:D26)</f>
        <v>2531503.04</v>
      </c>
      <c r="E27" s="137">
        <f>SUM(E12:E26)</f>
        <v>2827126.2800000003</v>
      </c>
      <c r="F27" s="137">
        <f>SUM(F12:F26)</f>
        <v>5358629.319999999</v>
      </c>
      <c r="G27" s="137">
        <f>SUM(G12:G26)</f>
        <v>5369762.56</v>
      </c>
      <c r="H27" s="65"/>
    </row>
    <row r="28" spans="1:8" ht="18.75" thickTop="1">
      <c r="A28" s="26" t="s">
        <v>272</v>
      </c>
      <c r="B28" s="27"/>
      <c r="C28" s="28"/>
      <c r="D28" s="28"/>
      <c r="E28" s="28"/>
      <c r="F28" s="130"/>
      <c r="G28" s="69"/>
      <c r="H28" s="61"/>
    </row>
    <row r="29" spans="1:7" ht="18">
      <c r="A29" s="16" t="s">
        <v>313</v>
      </c>
      <c r="B29" s="17" t="s">
        <v>187</v>
      </c>
      <c r="C29" s="30">
        <v>0</v>
      </c>
      <c r="D29" s="13">
        <v>0</v>
      </c>
      <c r="E29" s="30">
        <f>F29-D29</f>
        <v>1000000</v>
      </c>
      <c r="F29" s="30">
        <v>1000000</v>
      </c>
      <c r="G29" s="14">
        <v>1000000</v>
      </c>
    </row>
    <row r="30" spans="1:7" ht="16.5" customHeight="1">
      <c r="A30" s="16" t="s">
        <v>190</v>
      </c>
      <c r="B30" s="17" t="s">
        <v>191</v>
      </c>
      <c r="C30" s="30">
        <v>0</v>
      </c>
      <c r="D30" s="30">
        <v>0</v>
      </c>
      <c r="E30" s="30">
        <f>F30-D30</f>
        <v>0</v>
      </c>
      <c r="F30" s="30">
        <v>0</v>
      </c>
      <c r="G30" s="15">
        <v>100000</v>
      </c>
    </row>
    <row r="31" spans="1:7" ht="18.75" thickBot="1">
      <c r="A31" s="16" t="s">
        <v>17</v>
      </c>
      <c r="B31" s="17" t="s">
        <v>196</v>
      </c>
      <c r="C31" s="30">
        <v>1779624</v>
      </c>
      <c r="D31" s="118">
        <v>892584</v>
      </c>
      <c r="E31" s="30">
        <f>F31-D31</f>
        <v>1107416</v>
      </c>
      <c r="F31" s="118">
        <v>2000000</v>
      </c>
      <c r="G31" s="94">
        <v>1500000</v>
      </c>
    </row>
    <row r="32" spans="1:7" ht="16.5" customHeight="1" hidden="1" thickBot="1">
      <c r="A32" s="16" t="s">
        <v>79</v>
      </c>
      <c r="B32" s="17" t="s">
        <v>198</v>
      </c>
      <c r="C32" s="30">
        <v>0</v>
      </c>
      <c r="D32" s="30">
        <v>0</v>
      </c>
      <c r="E32" s="30">
        <f>F32-D32</f>
        <v>0</v>
      </c>
      <c r="F32" s="30">
        <v>0</v>
      </c>
      <c r="G32" s="15">
        <v>0</v>
      </c>
    </row>
    <row r="33" spans="1:7" ht="19.5" thickBot="1" thickTop="1">
      <c r="A33" s="23" t="s">
        <v>24</v>
      </c>
      <c r="B33" s="25"/>
      <c r="C33" s="137">
        <f>SUM(C29:C32)</f>
        <v>1779624</v>
      </c>
      <c r="D33" s="137">
        <f>SUM(D29:D32)</f>
        <v>892584</v>
      </c>
      <c r="E33" s="137">
        <f>SUM(E29:E32)</f>
        <v>2107416</v>
      </c>
      <c r="F33" s="137">
        <f>SUM(F29:F32)</f>
        <v>3000000</v>
      </c>
      <c r="G33" s="137">
        <f>SUM(G29:G32)</f>
        <v>2600000</v>
      </c>
    </row>
    <row r="34" spans="1:7" ht="18.75" thickTop="1">
      <c r="A34" s="26" t="s">
        <v>28</v>
      </c>
      <c r="B34" s="32"/>
      <c r="C34" s="28"/>
      <c r="D34" s="28"/>
      <c r="E34" s="28"/>
      <c r="F34" s="130"/>
      <c r="G34" s="41"/>
    </row>
    <row r="35" spans="1:7" ht="18">
      <c r="A35" s="108" t="s">
        <v>209</v>
      </c>
      <c r="B35" s="109" t="s">
        <v>207</v>
      </c>
      <c r="C35" s="93">
        <v>0</v>
      </c>
      <c r="D35" s="118">
        <v>101544</v>
      </c>
      <c r="E35" s="30">
        <f>F35-D35</f>
        <v>38456</v>
      </c>
      <c r="F35" s="118">
        <v>140000</v>
      </c>
      <c r="G35" s="94">
        <v>0</v>
      </c>
    </row>
    <row r="36" spans="1:7" ht="18">
      <c r="A36" s="108" t="s">
        <v>44</v>
      </c>
      <c r="B36" s="109" t="s">
        <v>208</v>
      </c>
      <c r="C36" s="13">
        <v>0</v>
      </c>
      <c r="D36" s="29">
        <v>0</v>
      </c>
      <c r="E36" s="30">
        <f>F36-D36</f>
        <v>100000</v>
      </c>
      <c r="F36" s="30">
        <v>100000</v>
      </c>
      <c r="G36" s="15">
        <v>0</v>
      </c>
    </row>
    <row r="37" spans="1:7" ht="18.75" thickBot="1">
      <c r="A37" s="33" t="s">
        <v>77</v>
      </c>
      <c r="B37" s="34" t="s">
        <v>205</v>
      </c>
      <c r="C37" s="93">
        <v>84000</v>
      </c>
      <c r="D37" s="118">
        <v>0</v>
      </c>
      <c r="E37" s="30">
        <f>F37-D37</f>
        <v>0</v>
      </c>
      <c r="F37" s="118">
        <v>0</v>
      </c>
      <c r="G37" s="94">
        <v>0</v>
      </c>
    </row>
    <row r="38" spans="1:7" ht="19.5" thickBot="1" thickTop="1">
      <c r="A38" s="23" t="s">
        <v>32</v>
      </c>
      <c r="B38" s="25"/>
      <c r="C38" s="137">
        <f>SUM(C35:C37)</f>
        <v>84000</v>
      </c>
      <c r="D38" s="137">
        <f>SUM(D35:D37)</f>
        <v>101544</v>
      </c>
      <c r="E38" s="137">
        <f>SUM(E35:E37)</f>
        <v>138456</v>
      </c>
      <c r="F38" s="137">
        <f>SUM(F35:F37)</f>
        <v>240000</v>
      </c>
      <c r="G38" s="137">
        <f>SUM(G35:G37)</f>
        <v>0</v>
      </c>
    </row>
    <row r="39" spans="1:8" ht="19.5" thickBot="1" thickTop="1">
      <c r="A39" s="23" t="s">
        <v>33</v>
      </c>
      <c r="B39" s="25"/>
      <c r="C39" s="137">
        <f>C38+C33+C27</f>
        <v>6645809.380000001</v>
      </c>
      <c r="D39" s="137">
        <f>D38+D33+D27</f>
        <v>3525631.04</v>
      </c>
      <c r="E39" s="137">
        <f>E38+E33+E27</f>
        <v>5072998.28</v>
      </c>
      <c r="F39" s="137">
        <f>F38+F33+F27</f>
        <v>8598629.32</v>
      </c>
      <c r="G39" s="137">
        <f>G38+G33+G27</f>
        <v>7969762.56</v>
      </c>
      <c r="H39" s="61">
        <f>G39-F39</f>
        <v>-628866.7600000007</v>
      </c>
    </row>
    <row r="40" spans="3:7" ht="18.75" thickTop="1">
      <c r="C40" s="56"/>
      <c r="D40" s="56"/>
      <c r="E40" s="56"/>
      <c r="F40" s="56"/>
      <c r="G40" s="56"/>
    </row>
    <row r="41" spans="1:7" ht="18">
      <c r="A41" s="3" t="s">
        <v>34</v>
      </c>
      <c r="B41" s="35" t="s">
        <v>46</v>
      </c>
      <c r="F41" s="3" t="s">
        <v>35</v>
      </c>
      <c r="G41" s="35"/>
    </row>
    <row r="45" spans="1:7" ht="18" customHeight="1">
      <c r="A45" s="36" t="s">
        <v>101</v>
      </c>
      <c r="B45" s="265" t="s">
        <v>476</v>
      </c>
      <c r="C45" s="266"/>
      <c r="D45" s="169"/>
      <c r="E45" s="169"/>
      <c r="F45" s="263" t="s">
        <v>85</v>
      </c>
      <c r="G45" s="263"/>
    </row>
    <row r="46" spans="1:7" ht="18" customHeight="1">
      <c r="A46" s="4" t="s">
        <v>100</v>
      </c>
      <c r="B46" s="262" t="s">
        <v>477</v>
      </c>
      <c r="C46" s="262"/>
      <c r="D46" s="170"/>
      <c r="E46" s="170"/>
      <c r="F46" s="264" t="s">
        <v>97</v>
      </c>
      <c r="G46" s="264"/>
    </row>
    <row r="52" spans="6:7" ht="18">
      <c r="F52" s="37"/>
      <c r="G52" s="37"/>
    </row>
  </sheetData>
  <sheetProtection/>
  <mergeCells count="12">
    <mergeCell ref="C6:C8"/>
    <mergeCell ref="D6:F6"/>
    <mergeCell ref="G6:G8"/>
    <mergeCell ref="F7:F8"/>
    <mergeCell ref="A2:G2"/>
    <mergeCell ref="A3:G3"/>
    <mergeCell ref="F45:G45"/>
    <mergeCell ref="B46:C46"/>
    <mergeCell ref="F46:G46"/>
    <mergeCell ref="B45:C45"/>
    <mergeCell ref="A6:A8"/>
    <mergeCell ref="B6:B8"/>
  </mergeCells>
  <printOptions/>
  <pageMargins left="0.2" right="0.18" top="0.73" bottom="0.25" header="0.29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7" max="4" man="1"/>
  </rowBreaks>
  <ignoredErrors>
    <ignoredError sqref="B22 B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64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70.7109375" style="3" customWidth="1"/>
    <col min="2" max="2" width="15.7109375" style="3" customWidth="1"/>
    <col min="3" max="7" width="18.28125" style="3" customWidth="1"/>
    <col min="8" max="8" width="16.851562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53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3"/>
      <c r="E10" s="63"/>
      <c r="F10" s="63"/>
      <c r="G10" s="7"/>
    </row>
    <row r="11" spans="1:7" ht="18">
      <c r="A11" s="1" t="s">
        <v>1</v>
      </c>
      <c r="B11" s="9"/>
      <c r="C11" s="59"/>
      <c r="D11" s="59"/>
      <c r="E11" s="59"/>
      <c r="F11" s="59"/>
      <c r="G11" s="11"/>
    </row>
    <row r="12" spans="1:7" ht="18">
      <c r="A12" s="88" t="s">
        <v>2</v>
      </c>
      <c r="B12" s="93"/>
      <c r="C12" s="30"/>
      <c r="D12" s="30"/>
      <c r="E12" s="30"/>
      <c r="F12" s="30"/>
      <c r="G12" s="14"/>
    </row>
    <row r="13" spans="1:7" ht="18">
      <c r="A13" s="96" t="s">
        <v>91</v>
      </c>
      <c r="B13" s="97" t="s">
        <v>168</v>
      </c>
      <c r="C13" s="30">
        <v>6998137.77</v>
      </c>
      <c r="D13" s="30">
        <v>3447984</v>
      </c>
      <c r="E13" s="30">
        <f>F13-D13</f>
        <v>4563972</v>
      </c>
      <c r="F13" s="13">
        <v>8011956</v>
      </c>
      <c r="G13" s="14">
        <f>'[3]PSTMO'!$E$39</f>
        <v>8011956</v>
      </c>
    </row>
    <row r="14" spans="1:7" s="76" customFormat="1" ht="15.75" customHeight="1">
      <c r="A14" s="96" t="s">
        <v>271</v>
      </c>
      <c r="B14" s="97" t="s">
        <v>169</v>
      </c>
      <c r="C14" s="30">
        <v>1195344</v>
      </c>
      <c r="D14" s="30">
        <v>547866</v>
      </c>
      <c r="E14" s="30">
        <f>F14-D14</f>
        <v>647478</v>
      </c>
      <c r="F14" s="13">
        <v>1195344</v>
      </c>
      <c r="G14" s="14">
        <f>'[3]PSTMO'!$E$40</f>
        <v>1195344</v>
      </c>
    </row>
    <row r="15" spans="1:7" ht="18">
      <c r="A15" s="88" t="s">
        <v>3</v>
      </c>
      <c r="B15" s="97"/>
      <c r="C15" s="30"/>
      <c r="D15" s="30"/>
      <c r="E15" s="30"/>
      <c r="F15" s="13"/>
      <c r="G15" s="14"/>
    </row>
    <row r="16" spans="1:7" ht="18">
      <c r="A16" s="96" t="s">
        <v>4</v>
      </c>
      <c r="B16" s="97" t="s">
        <v>170</v>
      </c>
      <c r="C16" s="30">
        <v>896865.08</v>
      </c>
      <c r="D16" s="30">
        <v>435478.32</v>
      </c>
      <c r="E16" s="30">
        <f aca="true" t="shared" si="0" ref="E16:E22">F16-D16</f>
        <v>572521.6799999999</v>
      </c>
      <c r="F16" s="13">
        <v>1008000</v>
      </c>
      <c r="G16" s="14">
        <f>'[3]PSTMO'!$K$41</f>
        <v>1008000</v>
      </c>
    </row>
    <row r="17" spans="1:7" ht="18">
      <c r="A17" s="96" t="s">
        <v>5</v>
      </c>
      <c r="B17" s="97" t="s">
        <v>171</v>
      </c>
      <c r="C17" s="30">
        <v>90000</v>
      </c>
      <c r="D17" s="30">
        <v>45000</v>
      </c>
      <c r="E17" s="30">
        <f t="shared" si="0"/>
        <v>45000</v>
      </c>
      <c r="F17" s="13">
        <v>90000</v>
      </c>
      <c r="G17" s="14">
        <f>'[3]PSTMO'!$F$41/2</f>
        <v>90000</v>
      </c>
    </row>
    <row r="18" spans="1:7" ht="18">
      <c r="A18" s="96" t="s">
        <v>6</v>
      </c>
      <c r="B18" s="97" t="s">
        <v>172</v>
      </c>
      <c r="C18" s="30">
        <v>90000</v>
      </c>
      <c r="D18" s="30">
        <v>45000</v>
      </c>
      <c r="E18" s="30">
        <f t="shared" si="0"/>
        <v>45000</v>
      </c>
      <c r="F18" s="13">
        <v>90000</v>
      </c>
      <c r="G18" s="14">
        <f>'[3]PSTMO'!$F$41/2</f>
        <v>90000</v>
      </c>
    </row>
    <row r="19" spans="1:7" ht="18">
      <c r="A19" s="96" t="s">
        <v>7</v>
      </c>
      <c r="B19" s="97" t="s">
        <v>173</v>
      </c>
      <c r="C19" s="30">
        <v>222000</v>
      </c>
      <c r="D19" s="30">
        <v>216000</v>
      </c>
      <c r="E19" s="30">
        <f t="shared" si="0"/>
        <v>36000</v>
      </c>
      <c r="F19" s="13">
        <v>252000</v>
      </c>
      <c r="G19" s="14">
        <f>'[3]PSTMO'!$O$41</f>
        <v>252000</v>
      </c>
    </row>
    <row r="20" spans="1:7" ht="18">
      <c r="A20" s="96" t="s">
        <v>10</v>
      </c>
      <c r="B20" s="97" t="s">
        <v>175</v>
      </c>
      <c r="C20" s="30">
        <v>688821</v>
      </c>
      <c r="D20" s="30">
        <v>0</v>
      </c>
      <c r="E20" s="30">
        <f t="shared" si="0"/>
        <v>767275</v>
      </c>
      <c r="F20" s="13">
        <v>767275</v>
      </c>
      <c r="G20" s="14">
        <f>'[3]PSTMO'!$M$41</f>
        <v>767275</v>
      </c>
    </row>
    <row r="21" spans="1:7" ht="18">
      <c r="A21" s="96" t="s">
        <v>9</v>
      </c>
      <c r="B21" s="97" t="s">
        <v>176</v>
      </c>
      <c r="C21" s="30">
        <v>187500</v>
      </c>
      <c r="D21" s="30">
        <v>0</v>
      </c>
      <c r="E21" s="30">
        <f t="shared" si="0"/>
        <v>210000</v>
      </c>
      <c r="F21" s="13">
        <v>210000</v>
      </c>
      <c r="G21" s="14">
        <f>'[3]PSTMO'!$N$41</f>
        <v>210000</v>
      </c>
    </row>
    <row r="22" spans="1:7" ht="18">
      <c r="A22" s="96" t="s">
        <v>267</v>
      </c>
      <c r="B22" s="97" t="s">
        <v>177</v>
      </c>
      <c r="C22" s="30">
        <v>664523</v>
      </c>
      <c r="D22" s="30">
        <v>671520</v>
      </c>
      <c r="E22" s="30">
        <f t="shared" si="0"/>
        <v>95755</v>
      </c>
      <c r="F22" s="13">
        <v>767275</v>
      </c>
      <c r="G22" s="14">
        <f>'[3]PSTMO'!$L$41</f>
        <v>767275</v>
      </c>
    </row>
    <row r="23" spans="1:7" ht="18">
      <c r="A23" s="88" t="s">
        <v>48</v>
      </c>
      <c r="B23" s="97"/>
      <c r="C23" s="30"/>
      <c r="D23" s="30"/>
      <c r="E23" s="30"/>
      <c r="F23" s="13"/>
      <c r="G23" s="14"/>
    </row>
    <row r="24" spans="1:7" ht="18">
      <c r="A24" s="96" t="s">
        <v>178</v>
      </c>
      <c r="B24" s="97" t="s">
        <v>179</v>
      </c>
      <c r="C24" s="30">
        <v>889087.5</v>
      </c>
      <c r="D24" s="30">
        <v>432476.52</v>
      </c>
      <c r="E24" s="30">
        <f>F24-D24</f>
        <v>672399.48</v>
      </c>
      <c r="F24" s="13">
        <v>1104876</v>
      </c>
      <c r="G24" s="14">
        <f>'[3]PSTMO'!$G$41</f>
        <v>1104876.0000000002</v>
      </c>
    </row>
    <row r="25" spans="1:7" ht="18">
      <c r="A25" s="96" t="s">
        <v>11</v>
      </c>
      <c r="B25" s="97" t="s">
        <v>182</v>
      </c>
      <c r="C25" s="30">
        <v>43600</v>
      </c>
      <c r="D25" s="30">
        <v>21100</v>
      </c>
      <c r="E25" s="30">
        <f>F25-D25</f>
        <v>163046</v>
      </c>
      <c r="F25" s="13">
        <v>184146</v>
      </c>
      <c r="G25" s="14">
        <f>'[3]PSTMO'!$H$41</f>
        <v>184146</v>
      </c>
    </row>
    <row r="26" spans="1:8" ht="18">
      <c r="A26" s="96" t="s">
        <v>12</v>
      </c>
      <c r="B26" s="97" t="s">
        <v>183</v>
      </c>
      <c r="C26" s="30">
        <v>116918.7</v>
      </c>
      <c r="D26" s="30">
        <v>56974.09</v>
      </c>
      <c r="E26" s="30">
        <f>F26-D26</f>
        <v>81136.07</v>
      </c>
      <c r="F26" s="13">
        <v>138110.16</v>
      </c>
      <c r="G26" s="14">
        <f>'[3]PSTMO'!$I$41</f>
        <v>183328.56</v>
      </c>
      <c r="H26" s="149">
        <f>G26-F26</f>
        <v>45218.399999999994</v>
      </c>
    </row>
    <row r="27" spans="1:7" ht="18.75" thickBot="1">
      <c r="A27" s="98" t="s">
        <v>181</v>
      </c>
      <c r="B27" s="97" t="s">
        <v>184</v>
      </c>
      <c r="C27" s="30">
        <v>43800</v>
      </c>
      <c r="D27" s="21">
        <v>21200</v>
      </c>
      <c r="E27" s="30">
        <f>F27-D27</f>
        <v>29200</v>
      </c>
      <c r="F27" s="64">
        <v>50400</v>
      </c>
      <c r="G27" s="22">
        <f>'[3]PSTMO'!$J$41</f>
        <v>50400</v>
      </c>
    </row>
    <row r="28" spans="1:9" ht="19.5" thickBot="1" thickTop="1">
      <c r="A28" s="23" t="s">
        <v>13</v>
      </c>
      <c r="B28" s="24"/>
      <c r="C28" s="137">
        <f>SUM(C13:C27)</f>
        <v>12126597.049999999</v>
      </c>
      <c r="D28" s="137">
        <f>SUM(D13:D27)</f>
        <v>5940598.93</v>
      </c>
      <c r="E28" s="137">
        <f>SUM(E13:E27)</f>
        <v>7928783.23</v>
      </c>
      <c r="F28" s="137">
        <f>SUM(F13:F27)</f>
        <v>13869382.16</v>
      </c>
      <c r="G28" s="137">
        <f>SUM(G13:G27)</f>
        <v>13914600.56</v>
      </c>
      <c r="H28" s="61"/>
      <c r="I28" s="61"/>
    </row>
    <row r="29" spans="1:8" ht="18.75" thickTop="1">
      <c r="A29" s="26" t="s">
        <v>272</v>
      </c>
      <c r="B29" s="27"/>
      <c r="C29" s="28"/>
      <c r="D29" s="28"/>
      <c r="E29" s="28"/>
      <c r="F29" s="130"/>
      <c r="G29" s="7"/>
      <c r="H29" s="61"/>
    </row>
    <row r="30" spans="1:8" ht="18">
      <c r="A30" s="96" t="s">
        <v>14</v>
      </c>
      <c r="B30" s="103" t="s">
        <v>186</v>
      </c>
      <c r="C30" s="30">
        <v>10000</v>
      </c>
      <c r="D30" s="13">
        <v>0</v>
      </c>
      <c r="E30" s="30">
        <f aca="true" t="shared" si="1" ref="E30:E36">F30-D30</f>
        <v>0</v>
      </c>
      <c r="F30" s="30">
        <v>0</v>
      </c>
      <c r="G30" s="14">
        <v>0</v>
      </c>
      <c r="H30" s="61"/>
    </row>
    <row r="31" spans="1:8" s="76" customFormat="1" ht="15.75" customHeight="1" hidden="1">
      <c r="A31" s="96" t="s">
        <v>15</v>
      </c>
      <c r="B31" s="103" t="s">
        <v>187</v>
      </c>
      <c r="C31" s="30">
        <v>0</v>
      </c>
      <c r="D31" s="173">
        <v>0</v>
      </c>
      <c r="E31" s="30">
        <f t="shared" si="1"/>
        <v>0</v>
      </c>
      <c r="F31" s="30">
        <v>0</v>
      </c>
      <c r="G31" s="14">
        <v>0</v>
      </c>
      <c r="H31" s="61"/>
    </row>
    <row r="32" spans="1:7" ht="18">
      <c r="A32" s="16" t="s">
        <v>42</v>
      </c>
      <c r="B32" s="17" t="s">
        <v>217</v>
      </c>
      <c r="C32" s="30">
        <v>0</v>
      </c>
      <c r="D32" s="13">
        <v>1164137.5</v>
      </c>
      <c r="E32" s="30">
        <f>F32-D32</f>
        <v>83272.5</v>
      </c>
      <c r="F32" s="30">
        <v>1247410</v>
      </c>
      <c r="G32" s="14">
        <v>1853847.61</v>
      </c>
    </row>
    <row r="33" spans="1:8" ht="18">
      <c r="A33" s="96" t="s">
        <v>190</v>
      </c>
      <c r="B33" s="97" t="s">
        <v>191</v>
      </c>
      <c r="C33" s="30">
        <v>2823022</v>
      </c>
      <c r="D33" s="13">
        <v>1643050</v>
      </c>
      <c r="E33" s="30">
        <f t="shared" si="1"/>
        <v>599550</v>
      </c>
      <c r="F33" s="30">
        <v>2242600</v>
      </c>
      <c r="G33" s="14">
        <v>1407500.96</v>
      </c>
      <c r="H33" s="61"/>
    </row>
    <row r="34" spans="1:8" ht="18">
      <c r="A34" s="16" t="s">
        <v>111</v>
      </c>
      <c r="B34" s="17" t="s">
        <v>216</v>
      </c>
      <c r="C34" s="30">
        <v>33385585.39</v>
      </c>
      <c r="D34" s="30">
        <v>15267925.4</v>
      </c>
      <c r="E34" s="30">
        <f t="shared" si="1"/>
        <v>22511034.6</v>
      </c>
      <c r="F34" s="30">
        <v>37778960</v>
      </c>
      <c r="G34" s="14">
        <v>45227000</v>
      </c>
      <c r="H34" s="61"/>
    </row>
    <row r="35" spans="1:8" ht="18">
      <c r="A35" s="98" t="s">
        <v>259</v>
      </c>
      <c r="B35" s="17" t="s">
        <v>260</v>
      </c>
      <c r="C35" s="30">
        <v>1379844.13</v>
      </c>
      <c r="D35" s="30">
        <v>618211.09</v>
      </c>
      <c r="E35" s="30">
        <f t="shared" si="1"/>
        <v>1295788.9100000001</v>
      </c>
      <c r="F35" s="30">
        <v>1914000</v>
      </c>
      <c r="G35" s="14">
        <v>1485000</v>
      </c>
      <c r="H35" s="61"/>
    </row>
    <row r="36" spans="1:8" s="76" customFormat="1" ht="15.75" customHeight="1" hidden="1">
      <c r="A36" s="96" t="s">
        <v>18</v>
      </c>
      <c r="B36" s="97" t="s">
        <v>197</v>
      </c>
      <c r="C36" s="30">
        <v>0</v>
      </c>
      <c r="D36" s="30">
        <v>0</v>
      </c>
      <c r="E36" s="30">
        <f t="shared" si="1"/>
        <v>0</v>
      </c>
      <c r="F36" s="30">
        <v>0</v>
      </c>
      <c r="G36" s="14">
        <v>0</v>
      </c>
      <c r="H36" s="61"/>
    </row>
    <row r="37" spans="1:8" s="76" customFormat="1" ht="15.75" customHeight="1">
      <c r="A37" s="96" t="s">
        <v>23</v>
      </c>
      <c r="B37" s="97" t="s">
        <v>185</v>
      </c>
      <c r="C37" s="30"/>
      <c r="D37" s="30"/>
      <c r="E37" s="30"/>
      <c r="F37" s="30"/>
      <c r="G37" s="14"/>
      <c r="H37" s="61"/>
    </row>
    <row r="38" spans="1:8" s="76" customFormat="1" ht="15.75" customHeight="1" hidden="1">
      <c r="A38" s="146" t="s">
        <v>389</v>
      </c>
      <c r="B38" s="99"/>
      <c r="C38" s="30">
        <v>0</v>
      </c>
      <c r="D38" s="75">
        <v>0</v>
      </c>
      <c r="E38" s="30">
        <f>F38-D38</f>
        <v>0</v>
      </c>
      <c r="F38" s="75">
        <v>0</v>
      </c>
      <c r="G38" s="20">
        <v>0</v>
      </c>
      <c r="H38" s="61"/>
    </row>
    <row r="39" spans="1:8" s="76" customFormat="1" ht="15.75" customHeight="1" thickBot="1">
      <c r="A39" s="146" t="s">
        <v>368</v>
      </c>
      <c r="B39" s="99"/>
      <c r="C39" s="30">
        <v>2623600</v>
      </c>
      <c r="D39" s="75">
        <v>0</v>
      </c>
      <c r="E39" s="30">
        <f>F39-D39</f>
        <v>0</v>
      </c>
      <c r="F39" s="75">
        <v>0</v>
      </c>
      <c r="G39" s="14">
        <v>0</v>
      </c>
      <c r="H39" s="61"/>
    </row>
    <row r="40" spans="1:8" s="76" customFormat="1" ht="15.75" customHeight="1" hidden="1" thickBot="1">
      <c r="A40" s="146" t="s">
        <v>388</v>
      </c>
      <c r="B40" s="99"/>
      <c r="C40" s="30">
        <v>0</v>
      </c>
      <c r="D40" s="75">
        <v>0</v>
      </c>
      <c r="E40" s="30">
        <f>F40-D40</f>
        <v>0</v>
      </c>
      <c r="F40" s="75">
        <v>0</v>
      </c>
      <c r="G40" s="184">
        <v>0</v>
      </c>
      <c r="H40" s="61"/>
    </row>
    <row r="41" spans="1:7" ht="19.5" thickBot="1" thickTop="1">
      <c r="A41" s="23" t="s">
        <v>24</v>
      </c>
      <c r="B41" s="25"/>
      <c r="C41" s="137">
        <f>SUM(C30:C40)</f>
        <v>40222051.52</v>
      </c>
      <c r="D41" s="137">
        <f>SUM(D30:D40)</f>
        <v>18693323.99</v>
      </c>
      <c r="E41" s="137">
        <f>SUM(E30:E40)</f>
        <v>24489646.01</v>
      </c>
      <c r="F41" s="137">
        <f>SUM(F30:F40)</f>
        <v>43182970</v>
      </c>
      <c r="G41" s="137">
        <f>SUM(G30:G40)</f>
        <v>49973348.57</v>
      </c>
    </row>
    <row r="42" spans="1:7" ht="18.75" hidden="1" thickTop="1">
      <c r="A42" s="5" t="s">
        <v>28</v>
      </c>
      <c r="B42" s="139"/>
      <c r="C42" s="6"/>
      <c r="D42" s="6"/>
      <c r="E42" s="6"/>
      <c r="F42" s="63"/>
      <c r="G42" s="7"/>
    </row>
    <row r="43" spans="1:7" ht="18" hidden="1">
      <c r="A43" s="108" t="s">
        <v>369</v>
      </c>
      <c r="B43" s="109" t="s">
        <v>370</v>
      </c>
      <c r="C43" s="13">
        <v>0</v>
      </c>
      <c r="D43" s="13">
        <v>0</v>
      </c>
      <c r="E43" s="30">
        <f aca="true" t="shared" si="2" ref="E43:E48">F43-D43</f>
        <v>0</v>
      </c>
      <c r="F43" s="30">
        <v>0</v>
      </c>
      <c r="G43" s="15">
        <v>0</v>
      </c>
    </row>
    <row r="44" spans="1:7" ht="18" hidden="1">
      <c r="A44" s="16" t="s">
        <v>371</v>
      </c>
      <c r="B44" s="40" t="s">
        <v>212</v>
      </c>
      <c r="C44" s="13">
        <v>0</v>
      </c>
      <c r="D44" s="13">
        <v>0</v>
      </c>
      <c r="E44" s="30">
        <f t="shared" si="2"/>
        <v>0</v>
      </c>
      <c r="F44" s="30">
        <v>0</v>
      </c>
      <c r="G44" s="15">
        <v>0</v>
      </c>
    </row>
    <row r="45" spans="1:7" ht="18" hidden="1">
      <c r="A45" s="108" t="s">
        <v>29</v>
      </c>
      <c r="B45" s="109" t="s">
        <v>206</v>
      </c>
      <c r="C45" s="13">
        <v>0</v>
      </c>
      <c r="D45" s="13">
        <v>0</v>
      </c>
      <c r="E45" s="30">
        <f t="shared" si="2"/>
        <v>0</v>
      </c>
      <c r="F45" s="30">
        <v>0</v>
      </c>
      <c r="G45" s="15">
        <v>0</v>
      </c>
    </row>
    <row r="46" spans="1:7" ht="18" hidden="1">
      <c r="A46" s="108" t="s">
        <v>44</v>
      </c>
      <c r="B46" s="109" t="s">
        <v>208</v>
      </c>
      <c r="C46" s="13">
        <v>0</v>
      </c>
      <c r="D46" s="13">
        <v>0</v>
      </c>
      <c r="E46" s="30">
        <f>F46-D46</f>
        <v>0</v>
      </c>
      <c r="F46" s="30">
        <v>0</v>
      </c>
      <c r="G46" s="15">
        <v>0</v>
      </c>
    </row>
    <row r="47" spans="1:8" s="76" customFormat="1" ht="18" hidden="1">
      <c r="A47" s="108" t="s">
        <v>30</v>
      </c>
      <c r="B47" s="109" t="s">
        <v>205</v>
      </c>
      <c r="C47" s="30">
        <v>0</v>
      </c>
      <c r="D47" s="13">
        <v>0</v>
      </c>
      <c r="E47" s="30">
        <f t="shared" si="2"/>
        <v>0</v>
      </c>
      <c r="F47" s="30">
        <v>0</v>
      </c>
      <c r="G47" s="15">
        <v>0</v>
      </c>
      <c r="H47" s="61" t="e">
        <f>#REF!</f>
        <v>#REF!</v>
      </c>
    </row>
    <row r="48" spans="1:8" s="76" customFormat="1" ht="15.75" customHeight="1" hidden="1" thickBot="1">
      <c r="A48" s="108" t="s">
        <v>372</v>
      </c>
      <c r="B48" s="109" t="s">
        <v>245</v>
      </c>
      <c r="C48" s="30">
        <v>0</v>
      </c>
      <c r="D48" s="13">
        <v>0</v>
      </c>
      <c r="E48" s="30">
        <f t="shared" si="2"/>
        <v>0</v>
      </c>
      <c r="F48" s="21">
        <v>0</v>
      </c>
      <c r="G48" s="15">
        <v>0</v>
      </c>
      <c r="H48" s="61"/>
    </row>
    <row r="49" spans="1:7" ht="19.5" hidden="1" thickBot="1" thickTop="1">
      <c r="A49" s="23" t="s">
        <v>32</v>
      </c>
      <c r="B49" s="25"/>
      <c r="C49" s="137">
        <f>SUM(C43:C48)</f>
        <v>0</v>
      </c>
      <c r="D49" s="137">
        <f>SUM(D43:D48)</f>
        <v>0</v>
      </c>
      <c r="E49" s="137">
        <f>SUM(E43:E48)</f>
        <v>0</v>
      </c>
      <c r="F49" s="137">
        <f>SUM(F43:F48)</f>
        <v>0</v>
      </c>
      <c r="G49" s="137">
        <f>SUM(G43:G48)</f>
        <v>0</v>
      </c>
    </row>
    <row r="50" spans="1:8" ht="19.5" thickBot="1" thickTop="1">
      <c r="A50" s="23" t="s">
        <v>33</v>
      </c>
      <c r="B50" s="25"/>
      <c r="C50" s="137">
        <f>C49+C41+C28</f>
        <v>52348648.57</v>
      </c>
      <c r="D50" s="137">
        <f>D49+D41+D28</f>
        <v>24633922.919999998</v>
      </c>
      <c r="E50" s="137">
        <f>E49+E41+E28</f>
        <v>32418429.240000002</v>
      </c>
      <c r="F50" s="137">
        <f>F49+F41+F28</f>
        <v>57052352.16</v>
      </c>
      <c r="G50" s="137">
        <f>G49+G41+G28</f>
        <v>63887949.13</v>
      </c>
      <c r="H50" s="61">
        <f>G50-F50</f>
        <v>6835596.970000006</v>
      </c>
    </row>
    <row r="51" ht="13.5" customHeight="1" thickTop="1"/>
    <row r="52" spans="1:7" ht="18">
      <c r="A52" s="3" t="s">
        <v>34</v>
      </c>
      <c r="B52" s="35" t="s">
        <v>46</v>
      </c>
      <c r="F52" s="3" t="s">
        <v>35</v>
      </c>
      <c r="G52" s="45"/>
    </row>
    <row r="53" ht="20.25" customHeight="1"/>
    <row r="54" ht="12" customHeight="1"/>
    <row r="55" spans="1:7" ht="18" customHeight="1">
      <c r="A55" s="36" t="s">
        <v>160</v>
      </c>
      <c r="B55" s="265" t="s">
        <v>476</v>
      </c>
      <c r="C55" s="266"/>
      <c r="D55" s="169"/>
      <c r="E55" s="169"/>
      <c r="F55" s="263" t="s">
        <v>85</v>
      </c>
      <c r="G55" s="263"/>
    </row>
    <row r="56" spans="1:7" ht="18" customHeight="1">
      <c r="A56" s="4" t="s">
        <v>426</v>
      </c>
      <c r="B56" s="262" t="s">
        <v>477</v>
      </c>
      <c r="C56" s="262"/>
      <c r="D56" s="170"/>
      <c r="E56" s="170"/>
      <c r="F56" s="264" t="s">
        <v>97</v>
      </c>
      <c r="G56" s="264"/>
    </row>
    <row r="58" spans="6:7" ht="18">
      <c r="F58" s="37"/>
      <c r="G58" s="37"/>
    </row>
    <row r="59" spans="6:7" ht="18">
      <c r="F59" s="35"/>
      <c r="G59" s="35"/>
    </row>
    <row r="64" spans="1:7" ht="18">
      <c r="A64" s="108" t="s">
        <v>209</v>
      </c>
      <c r="B64" s="109" t="s">
        <v>207</v>
      </c>
      <c r="C64" s="13">
        <v>0</v>
      </c>
      <c r="D64" s="13">
        <v>0</v>
      </c>
      <c r="E64" s="30">
        <f>F64-D64</f>
        <v>0</v>
      </c>
      <c r="F64" s="30">
        <v>0</v>
      </c>
      <c r="G64" s="15"/>
    </row>
  </sheetData>
  <sheetProtection/>
  <mergeCells count="12">
    <mergeCell ref="B55:C55"/>
    <mergeCell ref="F55:G55"/>
    <mergeCell ref="B56:C56"/>
    <mergeCell ref="F56:G56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31" right="0.26" top="0.75" bottom="0.25" header="0.27" footer="0.25"/>
  <pageSetup horizontalDpi="300" verticalDpi="300" orientation="landscape" paperSize="9" scale="90" r:id="rId1"/>
  <headerFooter alignWithMargins="0">
    <oddFooter>&amp;CPage &amp;P of &amp;N</oddFooter>
  </headerFooter>
  <rowBreaks count="1" manualBreakCount="1">
    <brk id="2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49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4.140625" style="3" customWidth="1"/>
    <col min="2" max="2" width="15.7109375" style="3" customWidth="1"/>
    <col min="3" max="7" width="18.28125" style="3" customWidth="1"/>
    <col min="8" max="8" width="16.851562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148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"/>
      <c r="G10" s="7"/>
    </row>
    <row r="11" spans="1:7" ht="18">
      <c r="A11" s="1" t="s">
        <v>1</v>
      </c>
      <c r="B11" s="9"/>
      <c r="C11" s="59"/>
      <c r="D11" s="59"/>
      <c r="E11" s="59"/>
      <c r="F11" s="59"/>
      <c r="G11" s="11"/>
    </row>
    <row r="12" spans="1:7" ht="18">
      <c r="A12" s="1" t="s">
        <v>2</v>
      </c>
      <c r="B12" s="13"/>
      <c r="C12" s="30"/>
      <c r="D12" s="30"/>
      <c r="E12" s="30"/>
      <c r="F12" s="30"/>
      <c r="G12" s="14"/>
    </row>
    <row r="13" spans="1:7" ht="18">
      <c r="A13" s="96" t="s">
        <v>91</v>
      </c>
      <c r="B13" s="97" t="s">
        <v>168</v>
      </c>
      <c r="C13" s="30">
        <v>2036796</v>
      </c>
      <c r="D13" s="30">
        <v>1018398</v>
      </c>
      <c r="E13" s="30">
        <f>F13-D13</f>
        <v>1872414</v>
      </c>
      <c r="F13" s="30">
        <v>2890812</v>
      </c>
      <c r="G13" s="14">
        <f>'[3]MCDRRMO'!$E$17</f>
        <v>2890812</v>
      </c>
    </row>
    <row r="14" spans="1:7" ht="18">
      <c r="A14" s="88" t="s">
        <v>3</v>
      </c>
      <c r="B14" s="97"/>
      <c r="C14" s="30"/>
      <c r="D14" s="30"/>
      <c r="E14" s="30"/>
      <c r="F14" s="30"/>
      <c r="G14" s="14"/>
    </row>
    <row r="15" spans="1:7" ht="18">
      <c r="A15" s="96" t="s">
        <v>4</v>
      </c>
      <c r="B15" s="97" t="s">
        <v>170</v>
      </c>
      <c r="C15" s="30">
        <v>144000</v>
      </c>
      <c r="D15" s="30">
        <v>72000</v>
      </c>
      <c r="E15" s="30">
        <f aca="true" t="shared" si="0" ref="E15:E21">F15-D15</f>
        <v>120000</v>
      </c>
      <c r="F15" s="30">
        <v>192000</v>
      </c>
      <c r="G15" s="14">
        <f>'[3]MCDRRMO'!$K$17</f>
        <v>192000</v>
      </c>
    </row>
    <row r="16" spans="1:7" ht="18">
      <c r="A16" s="96" t="s">
        <v>5</v>
      </c>
      <c r="B16" s="97" t="s">
        <v>171</v>
      </c>
      <c r="C16" s="30">
        <v>90000</v>
      </c>
      <c r="D16" s="30">
        <v>45000</v>
      </c>
      <c r="E16" s="30">
        <f t="shared" si="0"/>
        <v>45000</v>
      </c>
      <c r="F16" s="30">
        <v>90000</v>
      </c>
      <c r="G16" s="14">
        <f>'[3]MCDRRMO'!$F$17/2</f>
        <v>90000</v>
      </c>
    </row>
    <row r="17" spans="1:7" ht="18">
      <c r="A17" s="96" t="s">
        <v>6</v>
      </c>
      <c r="B17" s="97" t="s">
        <v>172</v>
      </c>
      <c r="C17" s="30">
        <v>90000</v>
      </c>
      <c r="D17" s="30">
        <v>45000</v>
      </c>
      <c r="E17" s="30">
        <f t="shared" si="0"/>
        <v>45000</v>
      </c>
      <c r="F17" s="30">
        <v>90000</v>
      </c>
      <c r="G17" s="14">
        <f>'[3]MCDRRMO'!$F$17/2</f>
        <v>90000</v>
      </c>
    </row>
    <row r="18" spans="1:7" ht="18">
      <c r="A18" s="96" t="s">
        <v>7</v>
      </c>
      <c r="B18" s="97" t="s">
        <v>173</v>
      </c>
      <c r="C18" s="30">
        <v>36000</v>
      </c>
      <c r="D18" s="30">
        <v>36000</v>
      </c>
      <c r="E18" s="30">
        <f t="shared" si="0"/>
        <v>12000</v>
      </c>
      <c r="F18" s="30">
        <v>48000</v>
      </c>
      <c r="G18" s="14">
        <f>'[3]MCDRRMO'!$O$17</f>
        <v>48000</v>
      </c>
    </row>
    <row r="19" spans="1:7" ht="18">
      <c r="A19" s="96" t="s">
        <v>10</v>
      </c>
      <c r="B19" s="97" t="s">
        <v>175</v>
      </c>
      <c r="C19" s="30">
        <v>169733</v>
      </c>
      <c r="D19" s="30">
        <v>0</v>
      </c>
      <c r="E19" s="30">
        <f t="shared" si="0"/>
        <v>240901</v>
      </c>
      <c r="F19" s="30">
        <v>240901</v>
      </c>
      <c r="G19" s="14">
        <f>'[3]MCDRRMO'!$M$17</f>
        <v>240901</v>
      </c>
    </row>
    <row r="20" spans="1:7" ht="18">
      <c r="A20" s="96" t="s">
        <v>9</v>
      </c>
      <c r="B20" s="97" t="s">
        <v>176</v>
      </c>
      <c r="C20" s="30">
        <v>30000</v>
      </c>
      <c r="D20" s="30">
        <v>0</v>
      </c>
      <c r="E20" s="30">
        <f t="shared" si="0"/>
        <v>40000</v>
      </c>
      <c r="F20" s="30">
        <v>40000</v>
      </c>
      <c r="G20" s="14">
        <f>'[3]MCDRRMO'!$N$17</f>
        <v>40000</v>
      </c>
    </row>
    <row r="21" spans="1:7" ht="18">
      <c r="A21" s="96" t="s">
        <v>267</v>
      </c>
      <c r="B21" s="97" t="s">
        <v>177</v>
      </c>
      <c r="C21" s="30">
        <v>169733</v>
      </c>
      <c r="D21" s="30">
        <v>169733</v>
      </c>
      <c r="E21" s="30">
        <f t="shared" si="0"/>
        <v>71168</v>
      </c>
      <c r="F21" s="30">
        <v>240901</v>
      </c>
      <c r="G21" s="14">
        <f>'[3]MCDRRMO'!$L$17</f>
        <v>240901</v>
      </c>
    </row>
    <row r="22" spans="1:7" ht="18">
      <c r="A22" s="88" t="s">
        <v>48</v>
      </c>
      <c r="B22" s="97"/>
      <c r="C22" s="30"/>
      <c r="D22" s="30"/>
      <c r="E22" s="30"/>
      <c r="F22" s="30"/>
      <c r="G22" s="14"/>
    </row>
    <row r="23" spans="1:7" ht="18">
      <c r="A23" s="96" t="s">
        <v>178</v>
      </c>
      <c r="B23" s="97" t="s">
        <v>179</v>
      </c>
      <c r="C23" s="30">
        <v>244415.52</v>
      </c>
      <c r="D23" s="30">
        <v>122207.76</v>
      </c>
      <c r="E23" s="30">
        <f>F23-D23</f>
        <v>224689.68</v>
      </c>
      <c r="F23" s="30">
        <v>346897.44</v>
      </c>
      <c r="G23" s="14">
        <f>'[3]MCDRRMO'!$G$17</f>
        <v>346897.43999999994</v>
      </c>
    </row>
    <row r="24" spans="1:7" ht="18">
      <c r="A24" s="96" t="s">
        <v>11</v>
      </c>
      <c r="B24" s="97" t="s">
        <v>182</v>
      </c>
      <c r="C24" s="30">
        <v>7200</v>
      </c>
      <c r="D24" s="30">
        <v>3600</v>
      </c>
      <c r="E24" s="30">
        <f>F24-D24</f>
        <v>54216.24</v>
      </c>
      <c r="F24" s="30">
        <v>57816.24</v>
      </c>
      <c r="G24" s="14">
        <f>'[3]MCDRRMO'!$H$17</f>
        <v>57816.24</v>
      </c>
    </row>
    <row r="25" spans="1:8" ht="18">
      <c r="A25" s="96" t="s">
        <v>12</v>
      </c>
      <c r="B25" s="97" t="s">
        <v>183</v>
      </c>
      <c r="C25" s="30">
        <v>26338.92</v>
      </c>
      <c r="D25" s="30">
        <v>13169.46</v>
      </c>
      <c r="E25" s="30">
        <f>F25-D25</f>
        <v>30192.9</v>
      </c>
      <c r="F25" s="30">
        <v>43362.36</v>
      </c>
      <c r="G25" s="14">
        <f>'[3]MCDRRMO'!$I$17</f>
        <v>56998.799999999996</v>
      </c>
      <c r="H25" s="149">
        <f>G25-F25</f>
        <v>13636.439999999995</v>
      </c>
    </row>
    <row r="26" spans="1:7" ht="18.75" thickBot="1">
      <c r="A26" s="98" t="s">
        <v>181</v>
      </c>
      <c r="B26" s="97" t="s">
        <v>184</v>
      </c>
      <c r="C26" s="30">
        <v>7200</v>
      </c>
      <c r="D26" s="21">
        <v>3600</v>
      </c>
      <c r="E26" s="30">
        <f>F26-D26</f>
        <v>6000</v>
      </c>
      <c r="F26" s="21">
        <v>9600</v>
      </c>
      <c r="G26" s="22">
        <f>'[3]MCDRRMO'!$J$17</f>
        <v>9600</v>
      </c>
    </row>
    <row r="27" spans="1:9" ht="19.5" thickBot="1" thickTop="1">
      <c r="A27" s="23" t="s">
        <v>13</v>
      </c>
      <c r="B27" s="24"/>
      <c r="C27" s="137">
        <f>SUM(C13:C26)</f>
        <v>3051416.44</v>
      </c>
      <c r="D27" s="137">
        <f>SUM(D13:D26)</f>
        <v>1528708.22</v>
      </c>
      <c r="E27" s="137">
        <f>SUM(E13:E26)</f>
        <v>2761581.8200000003</v>
      </c>
      <c r="F27" s="137">
        <f>SUM(F13:F26)</f>
        <v>4290290.04</v>
      </c>
      <c r="G27" s="137">
        <f>SUM(G13:G26)</f>
        <v>4303926.4799999995</v>
      </c>
      <c r="H27" s="61"/>
      <c r="I27" s="61"/>
    </row>
    <row r="28" spans="1:8" ht="18.75" thickTop="1">
      <c r="A28" s="26" t="s">
        <v>272</v>
      </c>
      <c r="B28" s="27"/>
      <c r="C28" s="28"/>
      <c r="D28" s="28"/>
      <c r="E28" s="28"/>
      <c r="F28" s="130"/>
      <c r="G28" s="7"/>
      <c r="H28" s="61"/>
    </row>
    <row r="29" spans="1:8" ht="18" hidden="1">
      <c r="A29" s="96" t="s">
        <v>190</v>
      </c>
      <c r="B29" s="97" t="s">
        <v>191</v>
      </c>
      <c r="C29" s="13"/>
      <c r="D29" s="13">
        <v>0</v>
      </c>
      <c r="E29" s="30">
        <f>F29-D29</f>
        <v>0</v>
      </c>
      <c r="F29" s="30">
        <v>0</v>
      </c>
      <c r="G29" s="15">
        <v>0</v>
      </c>
      <c r="H29" s="61"/>
    </row>
    <row r="30" spans="1:8" ht="18.75" thickBot="1">
      <c r="A30" s="96" t="s">
        <v>259</v>
      </c>
      <c r="B30" s="103" t="s">
        <v>260</v>
      </c>
      <c r="C30" s="13">
        <v>5220312.31</v>
      </c>
      <c r="D30" s="30">
        <v>0</v>
      </c>
      <c r="E30" s="30">
        <f>F30-D30</f>
        <v>0</v>
      </c>
      <c r="F30" s="30">
        <v>0</v>
      </c>
      <c r="G30" s="15">
        <v>0</v>
      </c>
      <c r="H30" s="154"/>
    </row>
    <row r="31" spans="1:8" s="76" customFormat="1" ht="15.75" customHeight="1" hidden="1" thickBot="1">
      <c r="A31" s="96" t="s">
        <v>18</v>
      </c>
      <c r="B31" s="97" t="s">
        <v>197</v>
      </c>
      <c r="C31" s="13"/>
      <c r="D31" s="173">
        <v>0</v>
      </c>
      <c r="E31" s="30">
        <f>F31-D31</f>
        <v>0</v>
      </c>
      <c r="F31" s="21">
        <v>0</v>
      </c>
      <c r="G31" s="181">
        <v>0</v>
      </c>
      <c r="H31" s="154"/>
    </row>
    <row r="32" spans="1:8" ht="19.5" thickBot="1" thickTop="1">
      <c r="A32" s="23" t="s">
        <v>24</v>
      </c>
      <c r="B32" s="25"/>
      <c r="C32" s="137">
        <f>SUM(C29:C31)</f>
        <v>5220312.31</v>
      </c>
      <c r="D32" s="137">
        <f>SUM(D29:D31)</f>
        <v>0</v>
      </c>
      <c r="E32" s="137">
        <f>SUM(E29:E31)</f>
        <v>0</v>
      </c>
      <c r="F32" s="137">
        <f>SUM(F29:F31)</f>
        <v>0</v>
      </c>
      <c r="G32" s="137">
        <f>SUM(G29:G31)</f>
        <v>0</v>
      </c>
      <c r="H32" s="183"/>
    </row>
    <row r="33" spans="1:8" ht="18.75" hidden="1" thickTop="1">
      <c r="A33" s="5" t="s">
        <v>28</v>
      </c>
      <c r="B33" s="139"/>
      <c r="C33" s="6"/>
      <c r="D33" s="6"/>
      <c r="E33" s="6"/>
      <c r="F33" s="63"/>
      <c r="G33" s="7"/>
      <c r="H33" s="183"/>
    </row>
    <row r="34" spans="1:8" ht="18" hidden="1">
      <c r="A34" s="108" t="s">
        <v>29</v>
      </c>
      <c r="B34" s="109" t="s">
        <v>206</v>
      </c>
      <c r="C34" s="13">
        <v>0</v>
      </c>
      <c r="D34" s="13">
        <v>0</v>
      </c>
      <c r="E34" s="30">
        <f>F34-D34</f>
        <v>0</v>
      </c>
      <c r="F34" s="30">
        <v>0</v>
      </c>
      <c r="G34" s="15">
        <v>0</v>
      </c>
      <c r="H34" s="154"/>
    </row>
    <row r="35" spans="1:8" ht="18.75" hidden="1" thickBot="1">
      <c r="A35" s="135" t="s">
        <v>30</v>
      </c>
      <c r="B35" s="136" t="s">
        <v>205</v>
      </c>
      <c r="C35" s="30">
        <v>0</v>
      </c>
      <c r="D35" s="21">
        <v>0</v>
      </c>
      <c r="E35" s="30">
        <f>F35-D35</f>
        <v>0</v>
      </c>
      <c r="F35" s="21">
        <v>0</v>
      </c>
      <c r="G35" s="181">
        <v>0</v>
      </c>
      <c r="H35" s="154"/>
    </row>
    <row r="36" spans="1:7" ht="19.5" hidden="1" thickBot="1" thickTop="1">
      <c r="A36" s="23" t="s">
        <v>32</v>
      </c>
      <c r="B36" s="25"/>
      <c r="C36" s="137">
        <f>SUM(C34:C35)</f>
        <v>0</v>
      </c>
      <c r="D36" s="137">
        <f>SUM(D34:D35)</f>
        <v>0</v>
      </c>
      <c r="E36" s="137">
        <f>SUM(E34:E35)</f>
        <v>0</v>
      </c>
      <c r="F36" s="137">
        <f>SUM(F34:F35)</f>
        <v>0</v>
      </c>
      <c r="G36" s="137">
        <f>SUM(G34:G35)</f>
        <v>0</v>
      </c>
    </row>
    <row r="37" spans="1:8" ht="19.5" thickBot="1" thickTop="1">
      <c r="A37" s="23" t="s">
        <v>33</v>
      </c>
      <c r="B37" s="25"/>
      <c r="C37" s="137">
        <f>C36+C32+C27</f>
        <v>8271728.75</v>
      </c>
      <c r="D37" s="137">
        <f>D36+D32+D27</f>
        <v>1528708.22</v>
      </c>
      <c r="E37" s="137">
        <f>E36+E32+E27</f>
        <v>2761581.8200000003</v>
      </c>
      <c r="F37" s="137">
        <f>F36+F32+F27</f>
        <v>4290290.04</v>
      </c>
      <c r="G37" s="137">
        <f>G36+G32+G27</f>
        <v>4303926.4799999995</v>
      </c>
      <c r="H37" s="61">
        <f>G37-F37</f>
        <v>13636.439999999478</v>
      </c>
    </row>
    <row r="38" ht="9.75" customHeight="1" thickTop="1"/>
    <row r="39" spans="1:7" ht="18">
      <c r="A39" s="3" t="s">
        <v>34</v>
      </c>
      <c r="B39" s="35" t="s">
        <v>46</v>
      </c>
      <c r="F39" s="3" t="s">
        <v>35</v>
      </c>
      <c r="G39" s="45"/>
    </row>
    <row r="40" ht="15" customHeight="1"/>
    <row r="41" ht="24.75" customHeight="1"/>
    <row r="42" spans="1:7" ht="18" customHeight="1">
      <c r="A42" s="36" t="s">
        <v>78</v>
      </c>
      <c r="B42" s="265" t="s">
        <v>476</v>
      </c>
      <c r="C42" s="266"/>
      <c r="D42" s="169"/>
      <c r="E42" s="169"/>
      <c r="F42" s="263" t="s">
        <v>85</v>
      </c>
      <c r="G42" s="263"/>
    </row>
    <row r="43" spans="1:7" ht="18" customHeight="1">
      <c r="A43" s="4" t="s">
        <v>269</v>
      </c>
      <c r="B43" s="262" t="s">
        <v>477</v>
      </c>
      <c r="C43" s="262"/>
      <c r="D43" s="170"/>
      <c r="E43" s="170"/>
      <c r="F43" s="264" t="s">
        <v>97</v>
      </c>
      <c r="G43" s="264"/>
    </row>
    <row r="48" spans="6:7" ht="18">
      <c r="F48" s="37"/>
      <c r="G48" s="37"/>
    </row>
    <row r="49" spans="6:7" ht="18">
      <c r="F49" s="35"/>
      <c r="G49" s="35"/>
    </row>
  </sheetData>
  <sheetProtection/>
  <mergeCells count="12">
    <mergeCell ref="B42:C42"/>
    <mergeCell ref="F42:G42"/>
    <mergeCell ref="B43:C43"/>
    <mergeCell ref="F43:G43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17" right="0.26" top="0.67" bottom="0.25" header="0.27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57"/>
  <sheetViews>
    <sheetView view="pageBreakPreview" zoomScaleNormal="80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5.57421875" style="3" customWidth="1"/>
    <col min="2" max="2" width="15.7109375" style="3" customWidth="1"/>
    <col min="3" max="7" width="18.28125" style="3" customWidth="1"/>
    <col min="8" max="8" width="15.710937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366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3"/>
      <c r="G10" s="8"/>
    </row>
    <row r="11" spans="1:7" ht="18">
      <c r="A11" s="1" t="s">
        <v>1</v>
      </c>
      <c r="B11" s="9"/>
      <c r="C11" s="59"/>
      <c r="D11" s="123"/>
      <c r="E11" s="123"/>
      <c r="F11" s="123"/>
      <c r="G11" s="12"/>
    </row>
    <row r="12" spans="1:7" ht="18">
      <c r="A12" s="1" t="s">
        <v>2</v>
      </c>
      <c r="B12" s="13"/>
      <c r="C12" s="30"/>
      <c r="D12" s="72"/>
      <c r="E12" s="72"/>
      <c r="F12" s="72"/>
      <c r="G12" s="15"/>
    </row>
    <row r="13" spans="1:7" ht="18">
      <c r="A13" s="96" t="s">
        <v>91</v>
      </c>
      <c r="B13" s="97" t="s">
        <v>168</v>
      </c>
      <c r="C13" s="30">
        <v>404982.23</v>
      </c>
      <c r="D13" s="72">
        <v>243822</v>
      </c>
      <c r="E13" s="30">
        <f>F13-D13</f>
        <v>812166</v>
      </c>
      <c r="F13" s="72">
        <v>1055988</v>
      </c>
      <c r="G13" s="14">
        <f>'[3]MADAC'!$E$10</f>
        <v>1055988</v>
      </c>
    </row>
    <row r="14" spans="1:7" ht="18">
      <c r="A14" s="88" t="s">
        <v>3</v>
      </c>
      <c r="B14" s="97"/>
      <c r="C14" s="30"/>
      <c r="D14" s="72"/>
      <c r="E14" s="72"/>
      <c r="F14" s="72"/>
      <c r="G14" s="14"/>
    </row>
    <row r="15" spans="1:7" ht="18">
      <c r="A15" s="96" t="s">
        <v>4</v>
      </c>
      <c r="B15" s="97" t="s">
        <v>170</v>
      </c>
      <c r="C15" s="30">
        <v>19909.09</v>
      </c>
      <c r="D15" s="72">
        <v>12000</v>
      </c>
      <c r="E15" s="30">
        <f>F15-D15</f>
        <v>84000</v>
      </c>
      <c r="F15" s="72">
        <v>96000</v>
      </c>
      <c r="G15" s="14">
        <f>'[3]MADAC'!$K$10</f>
        <v>96000</v>
      </c>
    </row>
    <row r="16" spans="1:7" ht="18">
      <c r="A16" s="96" t="s">
        <v>7</v>
      </c>
      <c r="B16" s="97" t="s">
        <v>173</v>
      </c>
      <c r="C16" s="30">
        <v>6000</v>
      </c>
      <c r="D16" s="72">
        <v>6000</v>
      </c>
      <c r="E16" s="30">
        <f>F16-D16</f>
        <v>18000</v>
      </c>
      <c r="F16" s="72">
        <v>24000</v>
      </c>
      <c r="G16" s="14">
        <f>'[3]MADAC'!$O$10</f>
        <v>24000</v>
      </c>
    </row>
    <row r="17" spans="1:7" ht="18">
      <c r="A17" s="96" t="s">
        <v>10</v>
      </c>
      <c r="B17" s="97" t="s">
        <v>175</v>
      </c>
      <c r="C17" s="30">
        <v>40637</v>
      </c>
      <c r="D17" s="72">
        <v>0</v>
      </c>
      <c r="E17" s="30">
        <f>F17-D17</f>
        <v>87999</v>
      </c>
      <c r="F17" s="72">
        <v>87999</v>
      </c>
      <c r="G17" s="14">
        <f>'[3]MADAC'!$M$10</f>
        <v>87999</v>
      </c>
    </row>
    <row r="18" spans="1:7" ht="18">
      <c r="A18" s="96" t="s">
        <v>9</v>
      </c>
      <c r="B18" s="97" t="s">
        <v>176</v>
      </c>
      <c r="C18" s="30">
        <v>5000</v>
      </c>
      <c r="D18" s="72">
        <v>0</v>
      </c>
      <c r="E18" s="30">
        <f>F18-D18</f>
        <v>20000</v>
      </c>
      <c r="F18" s="72">
        <v>20000</v>
      </c>
      <c r="G18" s="14">
        <f>'[3]MADAC'!$N$10</f>
        <v>20000</v>
      </c>
    </row>
    <row r="19" spans="1:7" ht="18">
      <c r="A19" s="96" t="s">
        <v>267</v>
      </c>
      <c r="B19" s="97" t="s">
        <v>177</v>
      </c>
      <c r="C19" s="30">
        <v>40637</v>
      </c>
      <c r="D19" s="72">
        <v>40637</v>
      </c>
      <c r="E19" s="30">
        <f>F19-D19</f>
        <v>47362</v>
      </c>
      <c r="F19" s="72">
        <v>87999</v>
      </c>
      <c r="G19" s="14">
        <f>'[3]MADAC'!$L$10</f>
        <v>87999</v>
      </c>
    </row>
    <row r="20" spans="1:7" ht="18">
      <c r="A20" s="88" t="s">
        <v>48</v>
      </c>
      <c r="B20" s="97"/>
      <c r="C20" s="30"/>
      <c r="D20" s="72"/>
      <c r="E20" s="72"/>
      <c r="F20" s="72"/>
      <c r="G20" s="14"/>
    </row>
    <row r="21" spans="1:7" ht="18">
      <c r="A21" s="96" t="s">
        <v>178</v>
      </c>
      <c r="B21" s="97" t="s">
        <v>179</v>
      </c>
      <c r="C21" s="30">
        <v>48607.1</v>
      </c>
      <c r="D21" s="72">
        <v>29258.64</v>
      </c>
      <c r="E21" s="30">
        <f>F21-D21</f>
        <v>97459.92</v>
      </c>
      <c r="F21" s="72">
        <v>126718.56</v>
      </c>
      <c r="G21" s="14">
        <f>'[3]MADAC'!$G$10</f>
        <v>126718.56</v>
      </c>
    </row>
    <row r="22" spans="1:7" ht="18">
      <c r="A22" s="96" t="s">
        <v>11</v>
      </c>
      <c r="B22" s="97" t="s">
        <v>182</v>
      </c>
      <c r="C22" s="30">
        <v>1000</v>
      </c>
      <c r="D22" s="72">
        <v>600</v>
      </c>
      <c r="E22" s="30">
        <f>F22-D22</f>
        <v>20519.76</v>
      </c>
      <c r="F22" s="72">
        <v>21119.76</v>
      </c>
      <c r="G22" s="14">
        <f>'[3]MADAC'!$H$10</f>
        <v>21119.76</v>
      </c>
    </row>
    <row r="23" spans="1:8" ht="18">
      <c r="A23" s="96" t="s">
        <v>12</v>
      </c>
      <c r="B23" s="97" t="s">
        <v>183</v>
      </c>
      <c r="C23" s="30">
        <v>6095.6</v>
      </c>
      <c r="D23" s="72">
        <v>3657.36</v>
      </c>
      <c r="E23" s="30">
        <f>F23-D23</f>
        <v>12182.64</v>
      </c>
      <c r="F23" s="72">
        <v>15840</v>
      </c>
      <c r="G23" s="14">
        <f>'[3]MADAC'!$I$10</f>
        <v>21119.76</v>
      </c>
      <c r="H23" s="149">
        <f>G23-F23</f>
        <v>5279.759999999998</v>
      </c>
    </row>
    <row r="24" spans="1:7" ht="18.75" thickBot="1">
      <c r="A24" s="98" t="s">
        <v>181</v>
      </c>
      <c r="B24" s="97" t="s">
        <v>184</v>
      </c>
      <c r="C24" s="30">
        <v>1000</v>
      </c>
      <c r="D24" s="73">
        <v>600</v>
      </c>
      <c r="E24" s="30">
        <f>F24-D24</f>
        <v>4200</v>
      </c>
      <c r="F24" s="73">
        <v>4800</v>
      </c>
      <c r="G24" s="22">
        <f>'[3]MADAC'!$J$10</f>
        <v>4800</v>
      </c>
    </row>
    <row r="25" spans="1:9" ht="19.5" thickBot="1" thickTop="1">
      <c r="A25" s="23" t="s">
        <v>13</v>
      </c>
      <c r="B25" s="24"/>
      <c r="C25" s="137">
        <f>SUM(C13:C24)</f>
        <v>573868.02</v>
      </c>
      <c r="D25" s="137">
        <f>SUM(D13:D24)</f>
        <v>336575</v>
      </c>
      <c r="E25" s="137">
        <f>SUM(E13:E24)</f>
        <v>1203889.3199999998</v>
      </c>
      <c r="F25" s="137">
        <f>SUM(F13:F24)</f>
        <v>1540464.32</v>
      </c>
      <c r="G25" s="137">
        <f>SUM(G13:G24)</f>
        <v>1545744.08</v>
      </c>
      <c r="H25" s="65"/>
      <c r="I25" s="61"/>
    </row>
    <row r="26" spans="1:8" ht="18.75" thickTop="1">
      <c r="A26" s="26" t="s">
        <v>272</v>
      </c>
      <c r="B26" s="27"/>
      <c r="C26" s="28"/>
      <c r="D26" s="28"/>
      <c r="E26" s="28"/>
      <c r="F26" s="130"/>
      <c r="G26" s="7"/>
      <c r="H26" s="61"/>
    </row>
    <row r="27" spans="1:8" ht="18">
      <c r="A27" s="96" t="s">
        <v>23</v>
      </c>
      <c r="B27" s="126" t="s">
        <v>185</v>
      </c>
      <c r="C27" s="30"/>
      <c r="D27" s="13"/>
      <c r="E27" s="30"/>
      <c r="F27" s="30"/>
      <c r="G27" s="14"/>
      <c r="H27" s="61"/>
    </row>
    <row r="28" spans="1:8" ht="18">
      <c r="A28" s="146" t="s">
        <v>373</v>
      </c>
      <c r="B28" s="126"/>
      <c r="C28" s="30">
        <v>0</v>
      </c>
      <c r="D28" s="13">
        <v>0</v>
      </c>
      <c r="E28" s="30">
        <f aca="true" t="shared" si="0" ref="E28:E34">F28-D28</f>
        <v>30000</v>
      </c>
      <c r="F28" s="30">
        <v>30000</v>
      </c>
      <c r="G28" s="15">
        <v>30000</v>
      </c>
      <c r="H28" s="61"/>
    </row>
    <row r="29" spans="1:8" ht="18">
      <c r="A29" s="146" t="s">
        <v>374</v>
      </c>
      <c r="B29" s="39"/>
      <c r="C29" s="30">
        <v>0</v>
      </c>
      <c r="D29" s="13">
        <v>0</v>
      </c>
      <c r="E29" s="30">
        <f t="shared" si="0"/>
        <v>50000</v>
      </c>
      <c r="F29" s="30">
        <v>50000</v>
      </c>
      <c r="G29" s="15">
        <v>50000</v>
      </c>
      <c r="H29" s="61"/>
    </row>
    <row r="30" spans="1:8" ht="18">
      <c r="A30" s="146" t="s">
        <v>375</v>
      </c>
      <c r="B30" s="39"/>
      <c r="C30" s="30">
        <v>61933</v>
      </c>
      <c r="D30" s="13">
        <v>0</v>
      </c>
      <c r="E30" s="30">
        <f t="shared" si="0"/>
        <v>100000</v>
      </c>
      <c r="F30" s="30">
        <v>100000</v>
      </c>
      <c r="G30" s="15">
        <v>100000</v>
      </c>
      <c r="H30" s="61"/>
    </row>
    <row r="31" spans="1:8" ht="18">
      <c r="A31" s="146" t="s">
        <v>376</v>
      </c>
      <c r="B31" s="39"/>
      <c r="C31" s="30">
        <v>0</v>
      </c>
      <c r="D31" s="13">
        <v>0</v>
      </c>
      <c r="E31" s="30">
        <f t="shared" si="0"/>
        <v>30000</v>
      </c>
      <c r="F31" s="30">
        <v>30000</v>
      </c>
      <c r="G31" s="15">
        <v>30000</v>
      </c>
      <c r="H31" s="61"/>
    </row>
    <row r="32" spans="1:8" ht="18">
      <c r="A32" s="146" t="s">
        <v>377</v>
      </c>
      <c r="B32" s="39"/>
      <c r="C32" s="30">
        <v>0</v>
      </c>
      <c r="D32" s="13">
        <v>0</v>
      </c>
      <c r="E32" s="30">
        <f t="shared" si="0"/>
        <v>100000</v>
      </c>
      <c r="F32" s="30">
        <v>100000</v>
      </c>
      <c r="G32" s="15">
        <v>100000</v>
      </c>
      <c r="H32" s="61"/>
    </row>
    <row r="33" spans="1:8" ht="18">
      <c r="A33" s="146" t="s">
        <v>378</v>
      </c>
      <c r="B33" s="126"/>
      <c r="C33" s="30">
        <v>0</v>
      </c>
      <c r="D33" s="13">
        <v>0</v>
      </c>
      <c r="E33" s="30">
        <f t="shared" si="0"/>
        <v>50000</v>
      </c>
      <c r="F33" s="30">
        <v>50000</v>
      </c>
      <c r="G33" s="15">
        <v>50000</v>
      </c>
      <c r="H33" s="61"/>
    </row>
    <row r="34" spans="1:8" ht="18">
      <c r="A34" s="146" t="s">
        <v>379</v>
      </c>
      <c r="B34" s="126"/>
      <c r="C34" s="30">
        <v>0</v>
      </c>
      <c r="D34" s="13">
        <v>0</v>
      </c>
      <c r="E34" s="30">
        <f t="shared" si="0"/>
        <v>50000</v>
      </c>
      <c r="F34" s="30">
        <v>50000</v>
      </c>
      <c r="G34" s="15">
        <v>50000</v>
      </c>
      <c r="H34" s="61"/>
    </row>
    <row r="35" spans="1:8" s="76" customFormat="1" ht="15.75" customHeight="1">
      <c r="A35" s="146" t="s">
        <v>380</v>
      </c>
      <c r="B35" s="126"/>
      <c r="C35" s="30">
        <v>0</v>
      </c>
      <c r="D35" s="173">
        <v>0</v>
      </c>
      <c r="E35" s="30">
        <f aca="true" t="shared" si="1" ref="E35:E42">F35-D35</f>
        <v>100000</v>
      </c>
      <c r="F35" s="30">
        <v>100000</v>
      </c>
      <c r="G35" s="15">
        <v>100000</v>
      </c>
      <c r="H35" s="61"/>
    </row>
    <row r="36" spans="1:8" ht="18" hidden="1">
      <c r="A36" s="146" t="s">
        <v>381</v>
      </c>
      <c r="B36" s="39"/>
      <c r="C36" s="30">
        <v>0</v>
      </c>
      <c r="D36" s="13">
        <v>0</v>
      </c>
      <c r="E36" s="30">
        <f t="shared" si="1"/>
        <v>0</v>
      </c>
      <c r="F36" s="30">
        <v>0</v>
      </c>
      <c r="G36" s="15">
        <v>0</v>
      </c>
      <c r="H36" s="61"/>
    </row>
    <row r="37" spans="1:8" ht="18" hidden="1">
      <c r="A37" s="146" t="s">
        <v>397</v>
      </c>
      <c r="B37" s="39"/>
      <c r="C37" s="30">
        <v>0</v>
      </c>
      <c r="D37" s="13">
        <v>0</v>
      </c>
      <c r="E37" s="30">
        <f t="shared" si="1"/>
        <v>0</v>
      </c>
      <c r="F37" s="30">
        <v>0</v>
      </c>
      <c r="G37" s="15">
        <v>0</v>
      </c>
      <c r="H37" s="61"/>
    </row>
    <row r="38" spans="1:8" ht="18" hidden="1">
      <c r="A38" s="146" t="s">
        <v>390</v>
      </c>
      <c r="B38" s="39"/>
      <c r="C38" s="30">
        <v>0</v>
      </c>
      <c r="D38" s="13">
        <v>0</v>
      </c>
      <c r="E38" s="30">
        <f t="shared" si="1"/>
        <v>0</v>
      </c>
      <c r="F38" s="30">
        <v>0</v>
      </c>
      <c r="G38" s="15">
        <v>0</v>
      </c>
      <c r="H38" s="61"/>
    </row>
    <row r="39" spans="1:8" ht="18" hidden="1">
      <c r="A39" s="146" t="s">
        <v>391</v>
      </c>
      <c r="B39" s="39"/>
      <c r="C39" s="30">
        <v>0</v>
      </c>
      <c r="D39" s="13">
        <v>0</v>
      </c>
      <c r="E39" s="30">
        <f t="shared" si="1"/>
        <v>0</v>
      </c>
      <c r="F39" s="30">
        <v>0</v>
      </c>
      <c r="G39" s="15">
        <v>0</v>
      </c>
      <c r="H39" s="61"/>
    </row>
    <row r="40" spans="1:8" ht="18">
      <c r="A40" s="146" t="s">
        <v>392</v>
      </c>
      <c r="B40" s="126"/>
      <c r="C40" s="30">
        <v>5000</v>
      </c>
      <c r="D40" s="13">
        <v>0</v>
      </c>
      <c r="E40" s="30">
        <f t="shared" si="1"/>
        <v>0</v>
      </c>
      <c r="F40" s="30">
        <v>0</v>
      </c>
      <c r="G40" s="15">
        <v>0</v>
      </c>
      <c r="H40" s="61"/>
    </row>
    <row r="41" spans="1:8" ht="18.75" thickBot="1">
      <c r="A41" s="146" t="s">
        <v>450</v>
      </c>
      <c r="B41" s="126"/>
      <c r="C41" s="30">
        <v>0</v>
      </c>
      <c r="D41" s="13">
        <v>0</v>
      </c>
      <c r="E41" s="30">
        <f t="shared" si="1"/>
        <v>300000</v>
      </c>
      <c r="F41" s="30">
        <v>300000</v>
      </c>
      <c r="G41" s="15">
        <v>0</v>
      </c>
      <c r="H41" s="61"/>
    </row>
    <row r="42" spans="1:8" s="76" customFormat="1" ht="15.75" customHeight="1" hidden="1" thickBot="1">
      <c r="A42" s="146" t="s">
        <v>393</v>
      </c>
      <c r="B42" s="126"/>
      <c r="C42" s="30">
        <v>0</v>
      </c>
      <c r="D42" s="173">
        <v>0</v>
      </c>
      <c r="E42" s="30">
        <f t="shared" si="1"/>
        <v>0</v>
      </c>
      <c r="F42" s="21">
        <v>0</v>
      </c>
      <c r="G42" s="15">
        <v>0</v>
      </c>
      <c r="H42" s="61"/>
    </row>
    <row r="43" spans="1:8" ht="19.5" thickBot="1" thickTop="1">
      <c r="A43" s="23" t="s">
        <v>24</v>
      </c>
      <c r="B43" s="25"/>
      <c r="C43" s="137">
        <f>SUM(C27:C42)</f>
        <v>66933</v>
      </c>
      <c r="D43" s="137">
        <f>SUM(D27:D42)</f>
        <v>0</v>
      </c>
      <c r="E43" s="137">
        <f>SUM(E27:E42)</f>
        <v>810000</v>
      </c>
      <c r="F43" s="137">
        <f>SUM(F27:F42)</f>
        <v>810000</v>
      </c>
      <c r="G43" s="137">
        <f>SUM(G27:G42)</f>
        <v>510000</v>
      </c>
      <c r="H43" s="156"/>
    </row>
    <row r="44" spans="1:7" ht="18.75" thickTop="1">
      <c r="A44" s="26" t="s">
        <v>28</v>
      </c>
      <c r="B44" s="32"/>
      <c r="C44" s="6"/>
      <c r="D44" s="6"/>
      <c r="E44" s="6"/>
      <c r="F44" s="63"/>
      <c r="G44" s="7"/>
    </row>
    <row r="45" spans="1:8" s="76" customFormat="1" ht="15.75" customHeight="1">
      <c r="A45" s="108" t="s">
        <v>29</v>
      </c>
      <c r="B45" s="109" t="s">
        <v>206</v>
      </c>
      <c r="C45" s="30">
        <v>0</v>
      </c>
      <c r="D45" s="30">
        <v>0</v>
      </c>
      <c r="E45" s="30">
        <f>F45-D45</f>
        <v>0</v>
      </c>
      <c r="F45" s="13">
        <v>0</v>
      </c>
      <c r="G45" s="14">
        <v>200000</v>
      </c>
      <c r="H45" s="149"/>
    </row>
    <row r="46" spans="1:8" s="76" customFormat="1" ht="15.75" customHeight="1" hidden="1">
      <c r="A46" s="108" t="s">
        <v>209</v>
      </c>
      <c r="B46" s="109" t="s">
        <v>207</v>
      </c>
      <c r="C46" s="30">
        <v>0</v>
      </c>
      <c r="D46" s="30">
        <v>0</v>
      </c>
      <c r="E46" s="30">
        <f>F46-D46</f>
        <v>0</v>
      </c>
      <c r="F46" s="13">
        <v>0</v>
      </c>
      <c r="G46" s="14">
        <v>0</v>
      </c>
      <c r="H46" s="149"/>
    </row>
    <row r="47" spans="1:7" ht="18" hidden="1">
      <c r="A47" s="108" t="s">
        <v>44</v>
      </c>
      <c r="B47" s="109" t="s">
        <v>208</v>
      </c>
      <c r="C47" s="13">
        <v>0</v>
      </c>
      <c r="D47" s="13">
        <v>0</v>
      </c>
      <c r="E47" s="30">
        <f>F47-D47</f>
        <v>0</v>
      </c>
      <c r="F47" s="30">
        <v>0</v>
      </c>
      <c r="G47" s="15">
        <v>0</v>
      </c>
    </row>
    <row r="48" spans="1:7" ht="18.75" thickBot="1">
      <c r="A48" s="96" t="s">
        <v>30</v>
      </c>
      <c r="B48" s="110" t="s">
        <v>205</v>
      </c>
      <c r="C48" s="30">
        <v>0</v>
      </c>
      <c r="D48" s="13">
        <v>0</v>
      </c>
      <c r="E48" s="30">
        <f>F48-D48</f>
        <v>0</v>
      </c>
      <c r="F48" s="21">
        <v>0</v>
      </c>
      <c r="G48" s="15">
        <v>205000</v>
      </c>
    </row>
    <row r="49" spans="1:8" ht="19.5" thickBot="1" thickTop="1">
      <c r="A49" s="23" t="s">
        <v>32</v>
      </c>
      <c r="B49" s="25"/>
      <c r="C49" s="137">
        <f>SUM(C45:C48)</f>
        <v>0</v>
      </c>
      <c r="D49" s="137">
        <f>SUM(D45:D48)</f>
        <v>0</v>
      </c>
      <c r="E49" s="137">
        <f>SUM(E45:E48)</f>
        <v>0</v>
      </c>
      <c r="F49" s="137">
        <f>SUM(F45:F48)</f>
        <v>0</v>
      </c>
      <c r="G49" s="137">
        <f>SUM(G45:G48)</f>
        <v>405000</v>
      </c>
      <c r="H49" s="156"/>
    </row>
    <row r="50" spans="1:8" ht="19.5" thickBot="1" thickTop="1">
      <c r="A50" s="23" t="s">
        <v>33</v>
      </c>
      <c r="B50" s="25"/>
      <c r="C50" s="137">
        <f>C49+C43+C25</f>
        <v>640801.02</v>
      </c>
      <c r="D50" s="137">
        <f>D49+D43+D25</f>
        <v>336575</v>
      </c>
      <c r="E50" s="137">
        <f>E49+E43+E25</f>
        <v>2013889.3199999998</v>
      </c>
      <c r="F50" s="137">
        <f>F49+F43+F25</f>
        <v>2350464.3200000003</v>
      </c>
      <c r="G50" s="137">
        <f>G49+G43+G25</f>
        <v>2460744.08</v>
      </c>
      <c r="H50" s="61">
        <f>G50-F50</f>
        <v>110279.75999999978</v>
      </c>
    </row>
    <row r="51" ht="12.75" customHeight="1" thickTop="1"/>
    <row r="52" spans="1:7" ht="18">
      <c r="A52" s="3" t="s">
        <v>34</v>
      </c>
      <c r="B52" s="35" t="s">
        <v>46</v>
      </c>
      <c r="F52" s="3" t="s">
        <v>35</v>
      </c>
      <c r="G52" s="35"/>
    </row>
    <row r="56" spans="1:7" ht="18" customHeight="1">
      <c r="A56" s="36" t="s">
        <v>394</v>
      </c>
      <c r="B56" s="265" t="s">
        <v>476</v>
      </c>
      <c r="C56" s="266"/>
      <c r="D56" s="169"/>
      <c r="E56" s="169"/>
      <c r="F56" s="263" t="s">
        <v>85</v>
      </c>
      <c r="G56" s="263"/>
    </row>
    <row r="57" spans="1:7" ht="18" customHeight="1">
      <c r="A57" s="4" t="s">
        <v>395</v>
      </c>
      <c r="B57" s="262" t="s">
        <v>477</v>
      </c>
      <c r="C57" s="262"/>
      <c r="D57" s="170"/>
      <c r="E57" s="170"/>
      <c r="F57" s="264" t="s">
        <v>97</v>
      </c>
      <c r="G57" s="264"/>
    </row>
  </sheetData>
  <sheetProtection/>
  <mergeCells count="12">
    <mergeCell ref="B56:C56"/>
    <mergeCell ref="F56:G56"/>
    <mergeCell ref="B57:C57"/>
    <mergeCell ref="F57:G57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17" right="0.2" top="0.38" bottom="0.25" header="0.26" footer="0.25"/>
  <pageSetup horizontalDpi="300" verticalDpi="300" orientation="landscape" paperSize="9" scale="93" r:id="rId1"/>
  <headerFooter alignWithMargins="0">
    <oddFooter>&amp;CPage &amp;P of &amp;N</oddFooter>
  </headerFooter>
  <rowBreaks count="1" manualBreakCount="1">
    <brk id="25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52"/>
  <sheetViews>
    <sheetView view="pageBreakPreview" zoomScale="90" zoomScaleNormal="80" zoomScaleSheetLayoutView="90" zoomScalePageLayoutView="0" workbookViewId="0" topLeftCell="A1">
      <selection activeCell="B61" sqref="B61"/>
    </sheetView>
  </sheetViews>
  <sheetFormatPr defaultColWidth="9.140625" defaultRowHeight="12.75"/>
  <cols>
    <col min="1" max="1" width="65.57421875" style="3" customWidth="1"/>
    <col min="2" max="2" width="15.7109375" style="3" customWidth="1"/>
    <col min="3" max="7" width="18.28125" style="3" customWidth="1"/>
    <col min="8" max="8" width="15.7109375" style="0" customWidth="1"/>
    <col min="9" max="9" width="12.28125" style="0" bestFit="1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s="78" customFormat="1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s="78" customFormat="1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3:5" s="2" customFormat="1" ht="9.75" customHeight="1">
      <c r="C4" s="52"/>
      <c r="D4" s="52"/>
      <c r="E4" s="52"/>
    </row>
    <row r="5" spans="1:7" ht="18.75" thickBot="1">
      <c r="A5" s="2" t="s">
        <v>90</v>
      </c>
      <c r="B5" s="2"/>
      <c r="C5" s="2"/>
      <c r="D5" s="2"/>
      <c r="E5" s="2"/>
      <c r="F5" s="2"/>
      <c r="G5" s="2"/>
    </row>
    <row r="6" spans="1:7" s="79" customFormat="1" ht="20.25" customHeight="1" thickBot="1" thickTop="1">
      <c r="A6" s="256" t="s">
        <v>47</v>
      </c>
      <c r="B6" s="256" t="s">
        <v>167</v>
      </c>
      <c r="C6" s="259" t="s">
        <v>474</v>
      </c>
      <c r="D6" s="253" t="s">
        <v>473</v>
      </c>
      <c r="E6" s="254"/>
      <c r="F6" s="255"/>
      <c r="G6" s="256" t="s">
        <v>472</v>
      </c>
    </row>
    <row r="7" spans="1:7" s="79" customFormat="1" ht="15.75" customHeight="1" thickTop="1">
      <c r="A7" s="257"/>
      <c r="B7" s="257"/>
      <c r="C7" s="260"/>
      <c r="D7" s="171" t="s">
        <v>283</v>
      </c>
      <c r="E7" s="171" t="s">
        <v>285</v>
      </c>
      <c r="F7" s="256" t="s">
        <v>287</v>
      </c>
      <c r="G7" s="257"/>
    </row>
    <row r="8" spans="1:7" s="79" customFormat="1" ht="15" customHeight="1">
      <c r="A8" s="257"/>
      <c r="B8" s="257"/>
      <c r="C8" s="260"/>
      <c r="D8" s="172" t="s">
        <v>284</v>
      </c>
      <c r="E8" s="172" t="s">
        <v>286</v>
      </c>
      <c r="F8" s="257"/>
      <c r="G8" s="257"/>
    </row>
    <row r="9" spans="1:7" s="79" customFormat="1" ht="18.75" thickBot="1">
      <c r="A9" s="81" t="s">
        <v>36</v>
      </c>
      <c r="B9" s="81" t="s">
        <v>37</v>
      </c>
      <c r="C9" s="82" t="s">
        <v>38</v>
      </c>
      <c r="D9" s="82" t="s">
        <v>39</v>
      </c>
      <c r="E9" s="82" t="s">
        <v>40</v>
      </c>
      <c r="F9" s="81" t="s">
        <v>288</v>
      </c>
      <c r="G9" s="81" t="s">
        <v>306</v>
      </c>
    </row>
    <row r="10" spans="1:7" ht="18.75" thickTop="1">
      <c r="A10" s="5" t="s">
        <v>0</v>
      </c>
      <c r="B10" s="6"/>
      <c r="C10" s="6"/>
      <c r="D10" s="6"/>
      <c r="E10" s="6"/>
      <c r="F10" s="63"/>
      <c r="G10" s="8"/>
    </row>
    <row r="11" spans="1:7" ht="18">
      <c r="A11" s="1" t="s">
        <v>1</v>
      </c>
      <c r="B11" s="9"/>
      <c r="C11" s="59"/>
      <c r="D11" s="123"/>
      <c r="E11" s="123"/>
      <c r="F11" s="123"/>
      <c r="G11" s="12"/>
    </row>
    <row r="12" spans="1:7" ht="18">
      <c r="A12" s="1" t="s">
        <v>2</v>
      </c>
      <c r="B12" s="13"/>
      <c r="C12" s="30"/>
      <c r="D12" s="72"/>
      <c r="E12" s="72"/>
      <c r="F12" s="72"/>
      <c r="G12" s="15"/>
    </row>
    <row r="13" spans="1:7" ht="18">
      <c r="A13" s="96" t="s">
        <v>91</v>
      </c>
      <c r="B13" s="97" t="s">
        <v>168</v>
      </c>
      <c r="C13" s="30">
        <v>3540312</v>
      </c>
      <c r="D13" s="72">
        <v>1662633.73</v>
      </c>
      <c r="E13" s="30">
        <f>F13-D13</f>
        <v>2655578.27</v>
      </c>
      <c r="F13" s="72">
        <v>4318212</v>
      </c>
      <c r="G13" s="14">
        <f>'[3]BPLO'!$E$20</f>
        <v>4318212</v>
      </c>
    </row>
    <row r="14" spans="1:7" ht="18">
      <c r="A14" s="88" t="s">
        <v>3</v>
      </c>
      <c r="B14" s="97"/>
      <c r="C14" s="30"/>
      <c r="D14" s="72"/>
      <c r="E14" s="72"/>
      <c r="F14" s="72"/>
      <c r="G14" s="14"/>
    </row>
    <row r="15" spans="1:7" ht="18">
      <c r="A15" s="96" t="s">
        <v>4</v>
      </c>
      <c r="B15" s="97" t="s">
        <v>170</v>
      </c>
      <c r="C15" s="30">
        <v>240000</v>
      </c>
      <c r="D15" s="72">
        <v>112956.56</v>
      </c>
      <c r="E15" s="30">
        <f aca="true" t="shared" si="0" ref="E15:E21">F15-D15</f>
        <v>223043.44</v>
      </c>
      <c r="F15" s="72">
        <v>336000</v>
      </c>
      <c r="G15" s="14">
        <f>'[3]BPLO'!$K$20</f>
        <v>336000</v>
      </c>
    </row>
    <row r="16" spans="1:7" ht="18">
      <c r="A16" s="96" t="s">
        <v>5</v>
      </c>
      <c r="B16" s="97" t="s">
        <v>171</v>
      </c>
      <c r="C16" s="30">
        <v>90000</v>
      </c>
      <c r="D16" s="72">
        <v>45000</v>
      </c>
      <c r="E16" s="30">
        <f t="shared" si="0"/>
        <v>45000</v>
      </c>
      <c r="F16" s="72">
        <v>90000</v>
      </c>
      <c r="G16" s="14">
        <f>'[3]BPLO'!$F$20/2</f>
        <v>90000</v>
      </c>
    </row>
    <row r="17" spans="1:7" ht="18">
      <c r="A17" s="96" t="s">
        <v>6</v>
      </c>
      <c r="B17" s="97" t="s">
        <v>172</v>
      </c>
      <c r="C17" s="30">
        <v>90000</v>
      </c>
      <c r="D17" s="72">
        <v>45000</v>
      </c>
      <c r="E17" s="30">
        <f t="shared" si="0"/>
        <v>45000</v>
      </c>
      <c r="F17" s="72">
        <v>90000</v>
      </c>
      <c r="G17" s="14">
        <f>'[3]BPLO'!$F$20/2</f>
        <v>90000</v>
      </c>
    </row>
    <row r="18" spans="1:7" ht="18">
      <c r="A18" s="96" t="s">
        <v>7</v>
      </c>
      <c r="B18" s="97" t="s">
        <v>173</v>
      </c>
      <c r="C18" s="30">
        <v>60000</v>
      </c>
      <c r="D18" s="72">
        <v>54000</v>
      </c>
      <c r="E18" s="30">
        <f t="shared" si="0"/>
        <v>30000</v>
      </c>
      <c r="F18" s="72">
        <v>84000</v>
      </c>
      <c r="G18" s="14">
        <f>'[3]BPLO'!$O$20</f>
        <v>84000</v>
      </c>
    </row>
    <row r="19" spans="1:7" ht="18">
      <c r="A19" s="96" t="s">
        <v>10</v>
      </c>
      <c r="B19" s="97" t="s">
        <v>175</v>
      </c>
      <c r="C19" s="30">
        <v>295026</v>
      </c>
      <c r="D19" s="72">
        <v>0</v>
      </c>
      <c r="E19" s="30">
        <f t="shared" si="0"/>
        <v>359851</v>
      </c>
      <c r="F19" s="72">
        <v>359851</v>
      </c>
      <c r="G19" s="14">
        <f>'[3]BPLO'!$M$20</f>
        <v>359851</v>
      </c>
    </row>
    <row r="20" spans="1:7" ht="18">
      <c r="A20" s="96" t="s">
        <v>9</v>
      </c>
      <c r="B20" s="97" t="s">
        <v>176</v>
      </c>
      <c r="C20" s="30">
        <v>50000</v>
      </c>
      <c r="D20" s="72">
        <v>0</v>
      </c>
      <c r="E20" s="30">
        <f t="shared" si="0"/>
        <v>70000</v>
      </c>
      <c r="F20" s="72">
        <v>70000</v>
      </c>
      <c r="G20" s="14">
        <f>'[3]BPLO'!$N$20</f>
        <v>70000</v>
      </c>
    </row>
    <row r="21" spans="1:7" ht="18">
      <c r="A21" s="96" t="s">
        <v>267</v>
      </c>
      <c r="B21" s="97" t="s">
        <v>177</v>
      </c>
      <c r="C21" s="30">
        <v>295026</v>
      </c>
      <c r="D21" s="72">
        <v>264495</v>
      </c>
      <c r="E21" s="30">
        <f t="shared" si="0"/>
        <v>95356</v>
      </c>
      <c r="F21" s="72">
        <v>359851</v>
      </c>
      <c r="G21" s="14">
        <f>'[3]BPLO'!$L$20</f>
        <v>359851</v>
      </c>
    </row>
    <row r="22" spans="1:7" ht="18">
      <c r="A22" s="88" t="s">
        <v>48</v>
      </c>
      <c r="B22" s="97"/>
      <c r="C22" s="30"/>
      <c r="D22" s="72"/>
      <c r="E22" s="72"/>
      <c r="F22" s="72"/>
      <c r="G22" s="14"/>
    </row>
    <row r="23" spans="1:7" ht="18">
      <c r="A23" s="96" t="s">
        <v>178</v>
      </c>
      <c r="B23" s="97" t="s">
        <v>179</v>
      </c>
      <c r="C23" s="30">
        <v>424837.44</v>
      </c>
      <c r="D23" s="72">
        <v>199536.61</v>
      </c>
      <c r="E23" s="30">
        <f>F23-D23</f>
        <v>318648.83</v>
      </c>
      <c r="F23" s="72">
        <v>518185.44</v>
      </c>
      <c r="G23" s="14">
        <f>'[3]BPLO'!$G$20</f>
        <v>518185.44</v>
      </c>
    </row>
    <row r="24" spans="1:7" ht="18">
      <c r="A24" s="96" t="s">
        <v>11</v>
      </c>
      <c r="B24" s="97" t="s">
        <v>182</v>
      </c>
      <c r="C24" s="30">
        <v>12000</v>
      </c>
      <c r="D24" s="72">
        <v>5600</v>
      </c>
      <c r="E24" s="30">
        <f>F24-D24</f>
        <v>80764.24</v>
      </c>
      <c r="F24" s="72">
        <v>86364.24</v>
      </c>
      <c r="G24" s="14">
        <f>'[3]BPLO'!$H$20</f>
        <v>86364.24</v>
      </c>
    </row>
    <row r="25" spans="1:8" ht="18">
      <c r="A25" s="96" t="s">
        <v>12</v>
      </c>
      <c r="B25" s="97" t="s">
        <v>183</v>
      </c>
      <c r="C25" s="30">
        <v>48891.96</v>
      </c>
      <c r="D25" s="72">
        <v>22833.13</v>
      </c>
      <c r="E25" s="30">
        <f>F25-D25</f>
        <v>41940.47</v>
      </c>
      <c r="F25" s="72">
        <v>64773.6</v>
      </c>
      <c r="G25" s="14">
        <f>'[3]BPLO'!$I$20</f>
        <v>85546.8</v>
      </c>
      <c r="H25" s="149">
        <f>G25-F25</f>
        <v>20773.200000000004</v>
      </c>
    </row>
    <row r="26" spans="1:7" ht="18.75" thickBot="1">
      <c r="A26" s="98" t="s">
        <v>181</v>
      </c>
      <c r="B26" s="97" t="s">
        <v>184</v>
      </c>
      <c r="C26" s="30">
        <v>12000</v>
      </c>
      <c r="D26" s="73">
        <v>5700</v>
      </c>
      <c r="E26" s="30">
        <f>F26-D26</f>
        <v>11100</v>
      </c>
      <c r="F26" s="73">
        <v>16800</v>
      </c>
      <c r="G26" s="22">
        <f>'[3]BPLO'!$J$20</f>
        <v>16800</v>
      </c>
    </row>
    <row r="27" spans="1:9" ht="19.5" thickBot="1" thickTop="1">
      <c r="A27" s="23" t="s">
        <v>13</v>
      </c>
      <c r="B27" s="24"/>
      <c r="C27" s="137">
        <f>SUM(C13:C26)</f>
        <v>5158093.4</v>
      </c>
      <c r="D27" s="137">
        <f>SUM(D13:D26)</f>
        <v>2417755.03</v>
      </c>
      <c r="E27" s="137">
        <f>SUM(E13:E26)</f>
        <v>3976282.2500000005</v>
      </c>
      <c r="F27" s="137">
        <f>SUM(F13:F26)</f>
        <v>6394037.28</v>
      </c>
      <c r="G27" s="137">
        <f>SUM(G13:G26)</f>
        <v>6414810.48</v>
      </c>
      <c r="H27" s="65"/>
      <c r="I27" s="61"/>
    </row>
    <row r="28" spans="1:8" ht="18.75" thickTop="1">
      <c r="A28" s="26" t="s">
        <v>272</v>
      </c>
      <c r="B28" s="27"/>
      <c r="C28" s="28"/>
      <c r="D28" s="28"/>
      <c r="E28" s="28"/>
      <c r="F28" s="130"/>
      <c r="G28" s="7"/>
      <c r="H28" s="61"/>
    </row>
    <row r="29" spans="1:8" ht="18" hidden="1">
      <c r="A29" s="16" t="s">
        <v>14</v>
      </c>
      <c r="B29" s="17" t="s">
        <v>186</v>
      </c>
      <c r="C29" s="30">
        <v>0</v>
      </c>
      <c r="D29" s="13">
        <v>0</v>
      </c>
      <c r="E29" s="30">
        <f aca="true" t="shared" si="1" ref="E29:E34">F29-D29</f>
        <v>0</v>
      </c>
      <c r="F29" s="30">
        <v>0</v>
      </c>
      <c r="G29" s="14">
        <v>0</v>
      </c>
      <c r="H29" s="61"/>
    </row>
    <row r="30" spans="1:8" ht="18" hidden="1">
      <c r="A30" s="16" t="s">
        <v>15</v>
      </c>
      <c r="B30" s="103" t="s">
        <v>187</v>
      </c>
      <c r="C30" s="30">
        <v>0</v>
      </c>
      <c r="D30" s="13">
        <v>0</v>
      </c>
      <c r="E30" s="30">
        <f t="shared" si="1"/>
        <v>0</v>
      </c>
      <c r="F30" s="30">
        <v>0</v>
      </c>
      <c r="G30" s="14">
        <v>0</v>
      </c>
      <c r="H30" s="61"/>
    </row>
    <row r="31" spans="1:8" ht="18">
      <c r="A31" s="16" t="s">
        <v>42</v>
      </c>
      <c r="B31" s="17" t="s">
        <v>217</v>
      </c>
      <c r="C31" s="30">
        <v>640011.5</v>
      </c>
      <c r="D31" s="13">
        <v>0</v>
      </c>
      <c r="E31" s="30">
        <f t="shared" si="1"/>
        <v>1734266</v>
      </c>
      <c r="F31" s="30">
        <v>1734266</v>
      </c>
      <c r="G31" s="14">
        <v>753950</v>
      </c>
      <c r="H31" s="61"/>
    </row>
    <row r="32" spans="1:8" ht="18">
      <c r="A32" s="96" t="s">
        <v>190</v>
      </c>
      <c r="B32" s="97" t="s">
        <v>191</v>
      </c>
      <c r="C32" s="30">
        <v>56527</v>
      </c>
      <c r="D32" s="13">
        <v>0</v>
      </c>
      <c r="E32" s="30">
        <f t="shared" si="1"/>
        <v>116807</v>
      </c>
      <c r="F32" s="30">
        <v>116807</v>
      </c>
      <c r="G32" s="14">
        <v>157665.3</v>
      </c>
      <c r="H32" s="61"/>
    </row>
    <row r="33" spans="1:8" s="76" customFormat="1" ht="15.75" customHeight="1" hidden="1">
      <c r="A33" s="96" t="s">
        <v>18</v>
      </c>
      <c r="B33" s="97" t="s">
        <v>197</v>
      </c>
      <c r="C33" s="30">
        <v>0</v>
      </c>
      <c r="D33" s="173">
        <v>0</v>
      </c>
      <c r="E33" s="30">
        <f t="shared" si="1"/>
        <v>0</v>
      </c>
      <c r="F33" s="30">
        <v>0</v>
      </c>
      <c r="G33" s="14">
        <v>0</v>
      </c>
      <c r="H33" s="61"/>
    </row>
    <row r="34" spans="1:9" ht="18.75" thickBot="1">
      <c r="A34" s="16" t="s">
        <v>446</v>
      </c>
      <c r="B34" s="97" t="s">
        <v>198</v>
      </c>
      <c r="C34" s="30">
        <v>0</v>
      </c>
      <c r="D34" s="13">
        <v>0</v>
      </c>
      <c r="E34" s="30">
        <f t="shared" si="1"/>
        <v>50000</v>
      </c>
      <c r="F34" s="21">
        <v>50000</v>
      </c>
      <c r="G34" s="15">
        <v>50000</v>
      </c>
      <c r="H34" s="154"/>
      <c r="I34" s="61"/>
    </row>
    <row r="35" spans="1:8" ht="19.5" thickBot="1" thickTop="1">
      <c r="A35" s="23" t="s">
        <v>24</v>
      </c>
      <c r="B35" s="25"/>
      <c r="C35" s="137">
        <f>SUM(C29:C34)</f>
        <v>696538.5</v>
      </c>
      <c r="D35" s="137">
        <f>SUM(D29:D34)</f>
        <v>0</v>
      </c>
      <c r="E35" s="137">
        <f>SUM(E29:E34)</f>
        <v>1901073</v>
      </c>
      <c r="F35" s="137">
        <f>SUM(F29:F34)</f>
        <v>1901073</v>
      </c>
      <c r="G35" s="137">
        <f>SUM(G29:G34)</f>
        <v>961615.3</v>
      </c>
      <c r="H35" s="156"/>
    </row>
    <row r="36" spans="1:7" ht="18.75" thickTop="1">
      <c r="A36" s="26" t="s">
        <v>28</v>
      </c>
      <c r="B36" s="32"/>
      <c r="C36" s="6"/>
      <c r="D36" s="6"/>
      <c r="E36" s="6"/>
      <c r="F36" s="63"/>
      <c r="G36" s="7"/>
    </row>
    <row r="37" spans="1:7" ht="18" hidden="1">
      <c r="A37" s="108" t="s">
        <v>29</v>
      </c>
      <c r="B37" s="109" t="s">
        <v>206</v>
      </c>
      <c r="C37" s="13">
        <v>0</v>
      </c>
      <c r="D37" s="13">
        <v>0</v>
      </c>
      <c r="E37" s="30">
        <f>F37-D37</f>
        <v>0</v>
      </c>
      <c r="F37" s="30">
        <v>0</v>
      </c>
      <c r="G37" s="15">
        <v>0</v>
      </c>
    </row>
    <row r="38" spans="1:7" ht="18.75" thickBot="1">
      <c r="A38" s="215" t="s">
        <v>44</v>
      </c>
      <c r="B38" s="216" t="s">
        <v>208</v>
      </c>
      <c r="C38" s="75">
        <v>11800</v>
      </c>
      <c r="D38" s="19">
        <v>0</v>
      </c>
      <c r="E38" s="75">
        <f>F38-D38</f>
        <v>0</v>
      </c>
      <c r="F38" s="75">
        <v>0</v>
      </c>
      <c r="G38" s="184">
        <v>0</v>
      </c>
    </row>
    <row r="39" spans="1:7" ht="18.75" hidden="1" thickBot="1">
      <c r="A39" s="217" t="s">
        <v>31</v>
      </c>
      <c r="B39" s="218" t="s">
        <v>211</v>
      </c>
      <c r="C39" s="21">
        <v>0</v>
      </c>
      <c r="D39" s="21">
        <v>0</v>
      </c>
      <c r="E39" s="21">
        <f>F39-D39</f>
        <v>0</v>
      </c>
      <c r="F39" s="21">
        <v>0</v>
      </c>
      <c r="G39" s="22">
        <v>0</v>
      </c>
    </row>
    <row r="40" spans="1:8" ht="19.5" thickBot="1" thickTop="1">
      <c r="A40" s="23" t="s">
        <v>32</v>
      </c>
      <c r="B40" s="25"/>
      <c r="C40" s="137">
        <f>SUM(C37:C39)</f>
        <v>11800</v>
      </c>
      <c r="D40" s="137">
        <f>SUM(D37:D39)</f>
        <v>0</v>
      </c>
      <c r="E40" s="137">
        <f>SUM(E37:E39)</f>
        <v>0</v>
      </c>
      <c r="F40" s="137">
        <f>SUM(F37:F39)</f>
        <v>0</v>
      </c>
      <c r="G40" s="137">
        <f>SUM(G37:G39)</f>
        <v>0</v>
      </c>
      <c r="H40" s="156"/>
    </row>
    <row r="41" spans="1:8" ht="19.5" thickBot="1" thickTop="1">
      <c r="A41" s="23" t="s">
        <v>33</v>
      </c>
      <c r="B41" s="25"/>
      <c r="C41" s="137">
        <f>C40+C35+C27</f>
        <v>5866431.9</v>
      </c>
      <c r="D41" s="137">
        <f>D40+D35+D27</f>
        <v>2417755.03</v>
      </c>
      <c r="E41" s="137">
        <f>E40+E35+E27</f>
        <v>5877355.25</v>
      </c>
      <c r="F41" s="137">
        <f>F40+F35+F27</f>
        <v>8295110.28</v>
      </c>
      <c r="G41" s="137">
        <f>G40+G35+G27</f>
        <v>7376425.78</v>
      </c>
      <c r="H41" s="61">
        <f>G41-F41</f>
        <v>-918684.5</v>
      </c>
    </row>
    <row r="42" ht="18.75" thickTop="1"/>
    <row r="43" spans="1:7" ht="18">
      <c r="A43" s="3" t="s">
        <v>34</v>
      </c>
      <c r="B43" s="35" t="s">
        <v>46</v>
      </c>
      <c r="F43" s="3" t="s">
        <v>35</v>
      </c>
      <c r="G43" s="35"/>
    </row>
    <row r="47" spans="1:7" ht="18" customHeight="1">
      <c r="A47" s="36" t="s">
        <v>565</v>
      </c>
      <c r="B47" s="265" t="s">
        <v>476</v>
      </c>
      <c r="C47" s="266"/>
      <c r="D47" s="169"/>
      <c r="E47" s="169"/>
      <c r="F47" s="263" t="s">
        <v>85</v>
      </c>
      <c r="G47" s="263"/>
    </row>
    <row r="48" spans="1:7" ht="18" customHeight="1">
      <c r="A48" s="4" t="s">
        <v>566</v>
      </c>
      <c r="B48" s="262" t="s">
        <v>477</v>
      </c>
      <c r="C48" s="262"/>
      <c r="D48" s="170"/>
      <c r="E48" s="170"/>
      <c r="F48" s="264" t="s">
        <v>97</v>
      </c>
      <c r="G48" s="264"/>
    </row>
    <row r="52" ht="18">
      <c r="A52" s="208" t="s">
        <v>470</v>
      </c>
    </row>
  </sheetData>
  <sheetProtection/>
  <mergeCells count="12">
    <mergeCell ref="B48:C48"/>
    <mergeCell ref="F48:G48"/>
    <mergeCell ref="F47:G47"/>
    <mergeCell ref="B47:C47"/>
    <mergeCell ref="A2:G2"/>
    <mergeCell ref="A3:G3"/>
    <mergeCell ref="A6:A8"/>
    <mergeCell ref="B6:B8"/>
    <mergeCell ref="C6:C8"/>
    <mergeCell ref="D6:F6"/>
    <mergeCell ref="G6:G8"/>
    <mergeCell ref="F7:F8"/>
  </mergeCells>
  <printOptions/>
  <pageMargins left="0.17" right="0.2" top="0.55" bottom="0.25" header="0.37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57"/>
  <sheetViews>
    <sheetView view="pageBreakPreview" zoomScaleSheetLayoutView="100" zoomScalePageLayoutView="0" workbookViewId="0" topLeftCell="A1">
      <selection activeCell="B61" sqref="B61"/>
    </sheetView>
  </sheetViews>
  <sheetFormatPr defaultColWidth="9.140625" defaultRowHeight="12.75"/>
  <cols>
    <col min="1" max="1" width="63.28125" style="79" customWidth="1"/>
    <col min="2" max="2" width="15.7109375" style="79" customWidth="1"/>
    <col min="3" max="7" width="18.28125" style="79" customWidth="1"/>
    <col min="8" max="8" width="16.57421875" style="78" customWidth="1"/>
    <col min="9" max="9" width="12.28125" style="78" bestFit="1" customWidth="1"/>
    <col min="10" max="16384" width="9.140625" style="78" customWidth="1"/>
  </cols>
  <sheetData>
    <row r="1" spans="1:5" s="76" customFormat="1" ht="16.5" customHeight="1">
      <c r="A1" s="129" t="s">
        <v>282</v>
      </c>
      <c r="C1" s="77"/>
      <c r="D1" s="77"/>
      <c r="E1" s="77"/>
    </row>
    <row r="2" spans="1:7" ht="18.75" customHeight="1">
      <c r="A2" s="261" t="s">
        <v>289</v>
      </c>
      <c r="B2" s="261"/>
      <c r="C2" s="261"/>
      <c r="D2" s="261"/>
      <c r="E2" s="261"/>
      <c r="F2" s="261"/>
      <c r="G2" s="261"/>
    </row>
    <row r="3" spans="1:7" ht="13.5" customHeight="1">
      <c r="A3" s="258" t="s">
        <v>290</v>
      </c>
      <c r="B3" s="258"/>
      <c r="C3" s="258"/>
      <c r="D3" s="258"/>
      <c r="E3" s="258"/>
      <c r="F3" s="258"/>
      <c r="G3" s="258"/>
    </row>
    <row r="4" spans="1:7" ht="18.75" thickBot="1">
      <c r="A4" s="76" t="s">
        <v>60</v>
      </c>
      <c r="B4" s="76"/>
      <c r="C4" s="76"/>
      <c r="D4" s="76"/>
      <c r="E4" s="76"/>
      <c r="F4" s="76"/>
      <c r="G4" s="76"/>
    </row>
    <row r="5" spans="1:7" s="79" customFormat="1" ht="20.25" customHeight="1" thickBot="1" thickTop="1">
      <c r="A5" s="256" t="s">
        <v>47</v>
      </c>
      <c r="B5" s="256" t="s">
        <v>167</v>
      </c>
      <c r="C5" s="259" t="s">
        <v>474</v>
      </c>
      <c r="D5" s="253" t="s">
        <v>473</v>
      </c>
      <c r="E5" s="254"/>
      <c r="F5" s="255"/>
      <c r="G5" s="256" t="s">
        <v>472</v>
      </c>
    </row>
    <row r="6" spans="1:7" s="79" customFormat="1" ht="15.75" customHeight="1" thickTop="1">
      <c r="A6" s="257"/>
      <c r="B6" s="257"/>
      <c r="C6" s="260"/>
      <c r="D6" s="171" t="s">
        <v>283</v>
      </c>
      <c r="E6" s="171" t="s">
        <v>285</v>
      </c>
      <c r="F6" s="256" t="s">
        <v>287</v>
      </c>
      <c r="G6" s="257"/>
    </row>
    <row r="7" spans="1:7" s="79" customFormat="1" ht="15" customHeight="1">
      <c r="A7" s="257"/>
      <c r="B7" s="257"/>
      <c r="C7" s="260"/>
      <c r="D7" s="172" t="s">
        <v>284</v>
      </c>
      <c r="E7" s="172" t="s">
        <v>286</v>
      </c>
      <c r="F7" s="257"/>
      <c r="G7" s="257"/>
    </row>
    <row r="8" spans="1:7" s="79" customFormat="1" ht="18.75" thickBot="1">
      <c r="A8" s="81" t="s">
        <v>36</v>
      </c>
      <c r="B8" s="81" t="s">
        <v>37</v>
      </c>
      <c r="C8" s="82" t="s">
        <v>38</v>
      </c>
      <c r="D8" s="82" t="s">
        <v>39</v>
      </c>
      <c r="E8" s="82" t="s">
        <v>40</v>
      </c>
      <c r="F8" s="81" t="s">
        <v>288</v>
      </c>
      <c r="G8" s="81" t="s">
        <v>306</v>
      </c>
    </row>
    <row r="9" spans="1:7" ht="18.75" thickTop="1">
      <c r="A9" s="83" t="s">
        <v>0</v>
      </c>
      <c r="B9" s="84"/>
      <c r="C9" s="116"/>
      <c r="D9" s="116"/>
      <c r="E9" s="116"/>
      <c r="F9" s="116"/>
      <c r="G9" s="87"/>
    </row>
    <row r="10" spans="1:7" ht="18">
      <c r="A10" s="88" t="s">
        <v>1</v>
      </c>
      <c r="B10" s="89"/>
      <c r="C10" s="117"/>
      <c r="D10" s="124"/>
      <c r="E10" s="124"/>
      <c r="F10" s="124"/>
      <c r="G10" s="92"/>
    </row>
    <row r="11" spans="1:7" ht="18">
      <c r="A11" s="88" t="s">
        <v>2</v>
      </c>
      <c r="B11" s="93"/>
      <c r="C11" s="118"/>
      <c r="D11" s="120"/>
      <c r="E11" s="120"/>
      <c r="F11" s="120"/>
      <c r="G11" s="95"/>
    </row>
    <row r="12" spans="1:7" ht="18">
      <c r="A12" s="96" t="s">
        <v>91</v>
      </c>
      <c r="B12" s="97" t="s">
        <v>168</v>
      </c>
      <c r="C12" s="30">
        <v>3625934.95</v>
      </c>
      <c r="D12" s="120">
        <v>1525872</v>
      </c>
      <c r="E12" s="30">
        <f>F12-D12</f>
        <v>3425556</v>
      </c>
      <c r="F12" s="120">
        <v>4951428</v>
      </c>
      <c r="G12" s="94">
        <f>'[3]CUPAO'!$E$18</f>
        <v>4951428</v>
      </c>
    </row>
    <row r="13" spans="1:7" s="76" customFormat="1" ht="15.75" customHeight="1">
      <c r="A13" s="96" t="s">
        <v>273</v>
      </c>
      <c r="B13" s="97" t="s">
        <v>169</v>
      </c>
      <c r="C13" s="30">
        <v>664080</v>
      </c>
      <c r="D13" s="30">
        <v>332040</v>
      </c>
      <c r="E13" s="30">
        <f>F13-D13</f>
        <v>332040</v>
      </c>
      <c r="F13" s="30">
        <v>664080</v>
      </c>
      <c r="G13" s="14">
        <f>'[3]CUPAO'!$E$19</f>
        <v>664080</v>
      </c>
    </row>
    <row r="14" spans="1:7" ht="18">
      <c r="A14" s="88" t="s">
        <v>3</v>
      </c>
      <c r="B14" s="97"/>
      <c r="C14" s="30"/>
      <c r="D14" s="120"/>
      <c r="E14" s="120"/>
      <c r="F14" s="120"/>
      <c r="G14" s="94"/>
    </row>
    <row r="15" spans="1:7" ht="18">
      <c r="A15" s="96" t="s">
        <v>4</v>
      </c>
      <c r="B15" s="97" t="s">
        <v>170</v>
      </c>
      <c r="C15" s="30">
        <v>342082.2</v>
      </c>
      <c r="D15" s="120">
        <v>162000</v>
      </c>
      <c r="E15" s="30">
        <f aca="true" t="shared" si="0" ref="E15:E21">F15-D15</f>
        <v>246000</v>
      </c>
      <c r="F15" s="120">
        <v>408000</v>
      </c>
      <c r="G15" s="94">
        <f>'[3]CUPAO'!$K$20</f>
        <v>408000</v>
      </c>
    </row>
    <row r="16" spans="1:7" ht="18">
      <c r="A16" s="96" t="s">
        <v>5</v>
      </c>
      <c r="B16" s="97" t="s">
        <v>171</v>
      </c>
      <c r="C16" s="30">
        <v>90000</v>
      </c>
      <c r="D16" s="120">
        <v>31932.9</v>
      </c>
      <c r="E16" s="30">
        <f t="shared" si="0"/>
        <v>58067.1</v>
      </c>
      <c r="F16" s="120">
        <v>90000</v>
      </c>
      <c r="G16" s="94">
        <f>'[3]CUPAO'!$F$20/2</f>
        <v>90000</v>
      </c>
    </row>
    <row r="17" spans="1:7" ht="18">
      <c r="A17" s="96" t="s">
        <v>6</v>
      </c>
      <c r="B17" s="97" t="s">
        <v>172</v>
      </c>
      <c r="C17" s="30">
        <v>90000</v>
      </c>
      <c r="D17" s="120">
        <v>33420</v>
      </c>
      <c r="E17" s="30">
        <f t="shared" si="0"/>
        <v>56580</v>
      </c>
      <c r="F17" s="120">
        <v>90000</v>
      </c>
      <c r="G17" s="94">
        <f>'[3]CUPAO'!$F$20/2</f>
        <v>90000</v>
      </c>
    </row>
    <row r="18" spans="1:7" ht="18">
      <c r="A18" s="96" t="s">
        <v>7</v>
      </c>
      <c r="B18" s="97" t="s">
        <v>173</v>
      </c>
      <c r="C18" s="30">
        <v>84000</v>
      </c>
      <c r="D18" s="120">
        <v>84000</v>
      </c>
      <c r="E18" s="30">
        <f t="shared" si="0"/>
        <v>18000</v>
      </c>
      <c r="F18" s="120">
        <v>102000</v>
      </c>
      <c r="G18" s="94">
        <f>'[3]CUPAO'!$O$20</f>
        <v>102000</v>
      </c>
    </row>
    <row r="19" spans="1:7" ht="18">
      <c r="A19" s="96" t="s">
        <v>10</v>
      </c>
      <c r="B19" s="97" t="s">
        <v>175</v>
      </c>
      <c r="C19" s="30">
        <v>361732</v>
      </c>
      <c r="D19" s="120">
        <v>0</v>
      </c>
      <c r="E19" s="30">
        <f t="shared" si="0"/>
        <v>467959</v>
      </c>
      <c r="F19" s="120">
        <v>467959</v>
      </c>
      <c r="G19" s="94">
        <f>'[3]CUPAO'!$M$20</f>
        <v>467959</v>
      </c>
    </row>
    <row r="20" spans="1:7" ht="18">
      <c r="A20" s="96" t="s">
        <v>9</v>
      </c>
      <c r="B20" s="97" t="s">
        <v>176</v>
      </c>
      <c r="C20" s="30">
        <v>72500</v>
      </c>
      <c r="D20" s="120">
        <v>0</v>
      </c>
      <c r="E20" s="30">
        <f t="shared" si="0"/>
        <v>85000</v>
      </c>
      <c r="F20" s="120">
        <v>85000</v>
      </c>
      <c r="G20" s="94">
        <f>'[3]CUPAO'!$N$20</f>
        <v>85000</v>
      </c>
    </row>
    <row r="21" spans="1:7" ht="18">
      <c r="A21" s="96" t="s">
        <v>267</v>
      </c>
      <c r="B21" s="97" t="s">
        <v>177</v>
      </c>
      <c r="C21" s="30">
        <v>338889</v>
      </c>
      <c r="D21" s="120">
        <v>267949</v>
      </c>
      <c r="E21" s="30">
        <f t="shared" si="0"/>
        <v>200010</v>
      </c>
      <c r="F21" s="120">
        <v>467959</v>
      </c>
      <c r="G21" s="94">
        <f>'[3]CUPAO'!$L$20</f>
        <v>467959</v>
      </c>
    </row>
    <row r="22" spans="1:7" ht="18">
      <c r="A22" s="88" t="s">
        <v>48</v>
      </c>
      <c r="B22" s="97"/>
      <c r="C22" s="30"/>
      <c r="D22" s="120"/>
      <c r="E22" s="120"/>
      <c r="F22" s="120"/>
      <c r="G22" s="94"/>
    </row>
    <row r="23" spans="1:7" ht="18">
      <c r="A23" s="96" t="s">
        <v>178</v>
      </c>
      <c r="B23" s="97" t="s">
        <v>179</v>
      </c>
      <c r="C23" s="30">
        <v>514595.64</v>
      </c>
      <c r="D23" s="120">
        <v>222949.44</v>
      </c>
      <c r="E23" s="30">
        <f>F23-D23</f>
        <v>450911.51999999996</v>
      </c>
      <c r="F23" s="120">
        <v>673860.96</v>
      </c>
      <c r="G23" s="94">
        <f>'[3]CUPAO'!$G$20</f>
        <v>673860.9600000001</v>
      </c>
    </row>
    <row r="24" spans="1:7" ht="18">
      <c r="A24" s="96" t="s">
        <v>11</v>
      </c>
      <c r="B24" s="97" t="s">
        <v>182</v>
      </c>
      <c r="C24" s="30">
        <v>17100</v>
      </c>
      <c r="D24" s="120">
        <v>8100</v>
      </c>
      <c r="E24" s="30">
        <f>F24-D24</f>
        <v>104210.16</v>
      </c>
      <c r="F24" s="120">
        <v>112310.16</v>
      </c>
      <c r="G24" s="94">
        <f>'[3]CUPAO'!$H$20</f>
        <v>112310.16</v>
      </c>
    </row>
    <row r="25" spans="1:8" ht="18">
      <c r="A25" s="96" t="s">
        <v>12</v>
      </c>
      <c r="B25" s="97" t="s">
        <v>183</v>
      </c>
      <c r="C25" s="30">
        <v>59272.54</v>
      </c>
      <c r="D25" s="120">
        <v>26336.82</v>
      </c>
      <c r="E25" s="30">
        <f>F25-D25</f>
        <v>57896.219999999994</v>
      </c>
      <c r="F25" s="120">
        <v>84233.04</v>
      </c>
      <c r="G25" s="94">
        <f>'[3]CUPAO'!$I$20</f>
        <v>111492.72</v>
      </c>
      <c r="H25" s="149">
        <f>G25-F25</f>
        <v>27259.680000000008</v>
      </c>
    </row>
    <row r="26" spans="1:7" ht="18.75" thickBot="1">
      <c r="A26" s="98" t="s">
        <v>181</v>
      </c>
      <c r="B26" s="97" t="s">
        <v>184</v>
      </c>
      <c r="C26" s="30">
        <v>17200</v>
      </c>
      <c r="D26" s="121">
        <v>8100</v>
      </c>
      <c r="E26" s="30">
        <f>F26-D26</f>
        <v>12300</v>
      </c>
      <c r="F26" s="121">
        <v>20400</v>
      </c>
      <c r="G26" s="182">
        <f>'[3]CUPAO'!$J$20</f>
        <v>20400</v>
      </c>
    </row>
    <row r="27" spans="1:9" ht="19.5" thickBot="1" thickTop="1">
      <c r="A27" s="100" t="s">
        <v>13</v>
      </c>
      <c r="B27" s="101"/>
      <c r="C27" s="137">
        <f>SUM(C12:C26)</f>
        <v>6277386.33</v>
      </c>
      <c r="D27" s="137">
        <f>SUM(D12:D26)</f>
        <v>2702700.1599999997</v>
      </c>
      <c r="E27" s="137">
        <f>SUM(E12:E26)</f>
        <v>5514529.999999999</v>
      </c>
      <c r="F27" s="137">
        <f>SUM(F12:F26)</f>
        <v>8217230.16</v>
      </c>
      <c r="G27" s="137">
        <f>SUM(G12:G26)</f>
        <v>8244489.84</v>
      </c>
      <c r="H27" s="143"/>
      <c r="I27" s="143"/>
    </row>
    <row r="28" spans="1:8" ht="18.75" thickTop="1">
      <c r="A28" s="26" t="s">
        <v>272</v>
      </c>
      <c r="B28" s="103"/>
      <c r="C28" s="84"/>
      <c r="D28" s="84"/>
      <c r="E28" s="84"/>
      <c r="F28" s="116"/>
      <c r="G28" s="86"/>
      <c r="H28" s="143"/>
    </row>
    <row r="29" spans="1:8" ht="18" hidden="1">
      <c r="A29" s="96" t="s">
        <v>99</v>
      </c>
      <c r="B29" s="103" t="s">
        <v>187</v>
      </c>
      <c r="C29" s="30">
        <v>0</v>
      </c>
      <c r="D29" s="93">
        <v>0</v>
      </c>
      <c r="E29" s="30">
        <f aca="true" t="shared" si="1" ref="E29:E36">F29-D29</f>
        <v>0</v>
      </c>
      <c r="F29" s="118">
        <v>0</v>
      </c>
      <c r="G29" s="95">
        <v>0</v>
      </c>
      <c r="H29" s="143"/>
    </row>
    <row r="30" spans="1:8" ht="18">
      <c r="A30" s="96" t="s">
        <v>190</v>
      </c>
      <c r="B30" s="97" t="s">
        <v>191</v>
      </c>
      <c r="C30" s="30">
        <v>0</v>
      </c>
      <c r="D30" s="93">
        <v>0</v>
      </c>
      <c r="E30" s="30">
        <f t="shared" si="1"/>
        <v>272700</v>
      </c>
      <c r="F30" s="118">
        <v>272700</v>
      </c>
      <c r="G30" s="95">
        <f>272700-220700</f>
        <v>52000</v>
      </c>
      <c r="H30" s="143"/>
    </row>
    <row r="31" spans="1:8" ht="15.75" customHeight="1">
      <c r="A31" s="16" t="s">
        <v>232</v>
      </c>
      <c r="B31" s="17" t="s">
        <v>233</v>
      </c>
      <c r="C31" s="30">
        <v>0</v>
      </c>
      <c r="D31" s="30">
        <v>0</v>
      </c>
      <c r="E31" s="30">
        <f t="shared" si="1"/>
        <v>120000</v>
      </c>
      <c r="F31" s="30">
        <v>120000</v>
      </c>
      <c r="G31" s="15">
        <v>0</v>
      </c>
      <c r="H31" s="143"/>
    </row>
    <row r="32" spans="1:8" ht="15.75" customHeight="1">
      <c r="A32" s="16" t="s">
        <v>293</v>
      </c>
      <c r="B32" s="17" t="s">
        <v>300</v>
      </c>
      <c r="C32" s="30">
        <v>0</v>
      </c>
      <c r="D32" s="30">
        <v>0</v>
      </c>
      <c r="E32" s="30">
        <f t="shared" si="1"/>
        <v>120000</v>
      </c>
      <c r="F32" s="30">
        <v>120000</v>
      </c>
      <c r="G32" s="15">
        <v>0</v>
      </c>
      <c r="H32" s="143"/>
    </row>
    <row r="33" spans="1:8" ht="15.75" customHeight="1">
      <c r="A33" s="16" t="s">
        <v>110</v>
      </c>
      <c r="B33" s="17" t="s">
        <v>200</v>
      </c>
      <c r="C33" s="30">
        <v>7152237.18</v>
      </c>
      <c r="D33" s="13">
        <v>3837622.61</v>
      </c>
      <c r="E33" s="30">
        <f t="shared" si="1"/>
        <v>4157377.39</v>
      </c>
      <c r="F33" s="30">
        <v>7995000</v>
      </c>
      <c r="G33" s="30">
        <v>8385000</v>
      </c>
      <c r="H33" s="143"/>
    </row>
    <row r="34" spans="1:8" ht="18">
      <c r="A34" s="96" t="s">
        <v>259</v>
      </c>
      <c r="B34" s="17" t="s">
        <v>260</v>
      </c>
      <c r="C34" s="30">
        <v>1407028.43</v>
      </c>
      <c r="D34" s="93">
        <v>386137.88</v>
      </c>
      <c r="E34" s="30">
        <f t="shared" si="1"/>
        <v>5268862.12</v>
      </c>
      <c r="F34" s="118">
        <v>5655000</v>
      </c>
      <c r="G34" s="118">
        <v>6435000</v>
      </c>
      <c r="H34" s="143"/>
    </row>
    <row r="35" spans="1:8" ht="18">
      <c r="A35" s="119" t="s">
        <v>301</v>
      </c>
      <c r="B35" s="97" t="s">
        <v>221</v>
      </c>
      <c r="C35" s="30">
        <v>2589000</v>
      </c>
      <c r="D35" s="93">
        <v>385000</v>
      </c>
      <c r="E35" s="30">
        <f t="shared" si="1"/>
        <v>3115000</v>
      </c>
      <c r="F35" s="118">
        <v>3500000</v>
      </c>
      <c r="G35" s="95">
        <v>3500000</v>
      </c>
      <c r="H35" s="143"/>
    </row>
    <row r="36" spans="1:8" s="76" customFormat="1" ht="15.75" customHeight="1" hidden="1">
      <c r="A36" s="96" t="s">
        <v>18</v>
      </c>
      <c r="B36" s="97" t="s">
        <v>197</v>
      </c>
      <c r="C36" s="30">
        <v>0</v>
      </c>
      <c r="D36" s="93">
        <v>0</v>
      </c>
      <c r="E36" s="30">
        <f t="shared" si="1"/>
        <v>0</v>
      </c>
      <c r="F36" s="30">
        <v>0</v>
      </c>
      <c r="G36" s="15">
        <v>0</v>
      </c>
      <c r="H36" s="143"/>
    </row>
    <row r="37" spans="1:7" s="76" customFormat="1" ht="15.75" customHeight="1">
      <c r="A37" s="96" t="s">
        <v>23</v>
      </c>
      <c r="B37" s="97" t="s">
        <v>185</v>
      </c>
      <c r="C37" s="30"/>
      <c r="D37" s="30"/>
      <c r="E37" s="30"/>
      <c r="F37" s="30"/>
      <c r="G37" s="15"/>
    </row>
    <row r="38" spans="1:7" s="76" customFormat="1" ht="15.75" customHeight="1">
      <c r="A38" s="146" t="s">
        <v>396</v>
      </c>
      <c r="B38" s="97"/>
      <c r="C38" s="30">
        <v>0</v>
      </c>
      <c r="D38" s="13">
        <v>0</v>
      </c>
      <c r="E38" s="30">
        <f>F38-D38</f>
        <v>1000000</v>
      </c>
      <c r="F38" s="30">
        <v>1000000</v>
      </c>
      <c r="G38" s="15">
        <v>0</v>
      </c>
    </row>
    <row r="39" spans="1:8" ht="18">
      <c r="A39" s="146" t="s">
        <v>342</v>
      </c>
      <c r="B39" s="117"/>
      <c r="C39" s="30">
        <v>0</v>
      </c>
      <c r="D39" s="30">
        <v>429135</v>
      </c>
      <c r="E39" s="30">
        <f>F39-D39</f>
        <v>1570865</v>
      </c>
      <c r="F39" s="30">
        <v>2000000</v>
      </c>
      <c r="G39" s="15">
        <v>5000000</v>
      </c>
      <c r="H39" s="143"/>
    </row>
    <row r="40" spans="1:8" ht="18.75" thickBot="1">
      <c r="A40" s="146" t="s">
        <v>447</v>
      </c>
      <c r="B40" s="117"/>
      <c r="C40" s="30">
        <v>0</v>
      </c>
      <c r="D40" s="30">
        <v>0</v>
      </c>
      <c r="E40" s="30">
        <f>F40-D40</f>
        <v>9000000</v>
      </c>
      <c r="F40" s="21">
        <v>9000000</v>
      </c>
      <c r="G40" s="15">
        <v>15217500</v>
      </c>
      <c r="H40" s="143"/>
    </row>
    <row r="41" spans="1:8" ht="19.5" thickBot="1" thickTop="1">
      <c r="A41" s="100" t="s">
        <v>24</v>
      </c>
      <c r="B41" s="106"/>
      <c r="C41" s="137">
        <f>SUM(C29:C40)</f>
        <v>11148265.61</v>
      </c>
      <c r="D41" s="137">
        <f>SUM(D29:D40)</f>
        <v>5037895.49</v>
      </c>
      <c r="E41" s="137">
        <f>SUM(E29:E40)</f>
        <v>24624804.51</v>
      </c>
      <c r="F41" s="137">
        <f>SUM(F29:F40)</f>
        <v>29662700</v>
      </c>
      <c r="G41" s="137">
        <f>SUM(G29:G40)</f>
        <v>38589500</v>
      </c>
      <c r="H41" s="187"/>
    </row>
    <row r="42" spans="1:7" ht="18.75" thickTop="1">
      <c r="A42" s="102" t="s">
        <v>28</v>
      </c>
      <c r="B42" s="107"/>
      <c r="C42" s="111"/>
      <c r="D42" s="111"/>
      <c r="E42" s="111"/>
      <c r="F42" s="131"/>
      <c r="G42" s="132"/>
    </row>
    <row r="43" spans="1:7" s="76" customFormat="1" ht="15.75" customHeight="1" thickBot="1">
      <c r="A43" s="108" t="s">
        <v>44</v>
      </c>
      <c r="B43" s="109" t="s">
        <v>208</v>
      </c>
      <c r="C43" s="30">
        <v>16930</v>
      </c>
      <c r="D43" s="30">
        <v>0</v>
      </c>
      <c r="E43" s="30">
        <f>F43-D43</f>
        <v>0</v>
      </c>
      <c r="F43" s="30">
        <v>0</v>
      </c>
      <c r="G43" s="14">
        <v>0</v>
      </c>
    </row>
    <row r="44" spans="1:7" ht="19.5" thickBot="1" thickTop="1">
      <c r="A44" s="100" t="s">
        <v>32</v>
      </c>
      <c r="B44" s="106"/>
      <c r="C44" s="137">
        <f>SUM(C43:C43)</f>
        <v>16930</v>
      </c>
      <c r="D44" s="137">
        <f>SUM(D43:D43)</f>
        <v>0</v>
      </c>
      <c r="E44" s="137">
        <f>SUM(E43:E43)</f>
        <v>0</v>
      </c>
      <c r="F44" s="137">
        <f>SUM(F43:F43)</f>
        <v>0</v>
      </c>
      <c r="G44" s="137">
        <f>SUM(G43:G43)</f>
        <v>0</v>
      </c>
    </row>
    <row r="45" spans="1:8" ht="19.5" thickBot="1" thickTop="1">
      <c r="A45" s="100" t="s">
        <v>33</v>
      </c>
      <c r="B45" s="106"/>
      <c r="C45" s="137">
        <f>C27+C41+C44</f>
        <v>17442581.939999998</v>
      </c>
      <c r="D45" s="137">
        <f>D27+D41+D44</f>
        <v>7740595.65</v>
      </c>
      <c r="E45" s="137">
        <f>E27+E41+E44</f>
        <v>30139334.51</v>
      </c>
      <c r="F45" s="137">
        <f>F27+F41+F44</f>
        <v>37879930.16</v>
      </c>
      <c r="G45" s="137">
        <f>G27+G41+G44</f>
        <v>46833989.84</v>
      </c>
      <c r="H45" s="143">
        <f>G45-F45</f>
        <v>8954059.680000007</v>
      </c>
    </row>
    <row r="46" ht="8.25" customHeight="1" thickTop="1"/>
    <row r="47" spans="1:7" ht="18">
      <c r="A47" s="79" t="s">
        <v>34</v>
      </c>
      <c r="B47" s="113" t="s">
        <v>46</v>
      </c>
      <c r="F47" s="79" t="s">
        <v>35</v>
      </c>
      <c r="G47" s="113"/>
    </row>
    <row r="48" ht="14.25" customHeight="1"/>
    <row r="49" ht="18.75" customHeight="1"/>
    <row r="50" spans="1:7" ht="18" customHeight="1">
      <c r="A50" s="36" t="s">
        <v>496</v>
      </c>
      <c r="B50" s="265" t="s">
        <v>476</v>
      </c>
      <c r="C50" s="266"/>
      <c r="D50" s="169"/>
      <c r="E50" s="169"/>
      <c r="F50" s="263" t="s">
        <v>85</v>
      </c>
      <c r="G50" s="263"/>
    </row>
    <row r="51" spans="1:7" ht="18" customHeight="1">
      <c r="A51" s="4" t="s">
        <v>497</v>
      </c>
      <c r="B51" s="262" t="s">
        <v>477</v>
      </c>
      <c r="C51" s="262"/>
      <c r="D51" s="170"/>
      <c r="E51" s="170"/>
      <c r="F51" s="264" t="s">
        <v>97</v>
      </c>
      <c r="G51" s="264"/>
    </row>
    <row r="56" spans="1:7" ht="18">
      <c r="A56" s="78"/>
      <c r="B56" s="78"/>
      <c r="C56" s="78"/>
      <c r="D56" s="78"/>
      <c r="E56" s="78"/>
      <c r="F56" s="115"/>
      <c r="G56" s="115"/>
    </row>
    <row r="57" spans="1:7" ht="18">
      <c r="A57" s="78"/>
      <c r="B57" s="78"/>
      <c r="C57" s="78"/>
      <c r="D57" s="78"/>
      <c r="E57" s="78"/>
      <c r="F57" s="113"/>
      <c r="G57" s="113"/>
    </row>
  </sheetData>
  <sheetProtection/>
  <mergeCells count="12">
    <mergeCell ref="B50:C50"/>
    <mergeCell ref="F50:G50"/>
    <mergeCell ref="B51:C51"/>
    <mergeCell ref="F51:G51"/>
    <mergeCell ref="A2:G2"/>
    <mergeCell ref="A3:G3"/>
    <mergeCell ref="A5:A7"/>
    <mergeCell ref="B5:B7"/>
    <mergeCell ref="C5:C7"/>
    <mergeCell ref="D5:F5"/>
    <mergeCell ref="G5:G7"/>
    <mergeCell ref="F6:F7"/>
  </mergeCells>
  <printOptions/>
  <pageMargins left="0.22" right="0.26" top="0.68" bottom="0.25" header="0.25" footer="0.25"/>
  <pageSetup horizontalDpi="300" verticalDpi="300" orientation="landscape" paperSize="9" scale="95" r:id="rId1"/>
  <headerFooter alignWithMargins="0">
    <oddFooter>&amp;CPage &amp;P of &amp;N</oddFooter>
  </headerFooter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Malabon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Budget Dept.;R. Hernandez</dc:creator>
  <cp:keywords/>
  <dc:description/>
  <cp:lastModifiedBy>Windows User</cp:lastModifiedBy>
  <cp:lastPrinted>2021-10-18T03:59:14Z</cp:lastPrinted>
  <dcterms:created xsi:type="dcterms:W3CDTF">2006-06-21T16:32:27Z</dcterms:created>
  <dcterms:modified xsi:type="dcterms:W3CDTF">2022-01-28T08:23:55Z</dcterms:modified>
  <cp:category/>
  <cp:version/>
  <cp:contentType/>
  <cp:contentStatus/>
</cp:coreProperties>
</file>